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04"/>
  <workbookPr codeName="ThisWorkbook" defaultThemeVersion="124226"/>
  <mc:AlternateContent xmlns:mc="http://schemas.openxmlformats.org/markup-compatibility/2006">
    <mc:Choice Requires="x15">
      <x15ac:absPath xmlns:x15ac="http://schemas.microsoft.com/office/spreadsheetml/2010/11/ac" url="\\cobra\StormWaterMngt\Outside Agencies\_Municipalities\City of Chicago\CPS Projects\Volume Calculations\_MOST CURRENT as of 6-2-2015, decided methodology\DRC Calc Spreadsheets\"/>
    </mc:Choice>
  </mc:AlternateContent>
  <xr:revisionPtr revIDLastSave="61" documentId="8_{A85D4188-01FC-4CE9-82D4-907CA37E233E}" xr6:coauthVersionLast="47" xr6:coauthVersionMax="47" xr10:uidLastSave="{3AFE1F10-186E-42BC-A108-82194B1E5934}"/>
  <bookViews>
    <workbookView xWindow="4035" yWindow="3885" windowWidth="24450" windowHeight="13335" tabRatio="947" firstSheet="1" xr2:uid="{00000000-000D-0000-FFFF-FFFF00000000}"/>
  </bookViews>
  <sheets>
    <sheet name="MWRD Ret,Infilt" sheetId="24" r:id="rId1"/>
    <sheet name="DRC Procedures" sheetId="26" r:id="rId2"/>
    <sheet name="NOTES" sheetId="25" r:id="rId3"/>
  </sheets>
  <definedNames>
    <definedName name="_xlnm.Print_Area" localSheetId="0">'MWRD Ret,Infilt'!$A:$G</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24" l="1"/>
  <c r="B19" i="24" s="1"/>
  <c r="B20" i="24" s="1"/>
  <c r="B22" i="24" s="1"/>
  <c r="B25" i="24" s="1"/>
  <c r="B26" i="24" s="1"/>
  <c r="B27" i="24" s="1"/>
  <c r="B28" i="24" s="1"/>
  <c r="B29" i="24" s="1"/>
  <c r="B30" i="24" s="1"/>
  <c r="B32" i="24" s="1"/>
  <c r="B33" i="24" s="1"/>
  <c r="F63" i="26"/>
  <c r="G63" i="26" s="1"/>
  <c r="F62" i="26"/>
  <c r="G62" i="26" s="1"/>
  <c r="F56" i="26"/>
  <c r="G56" i="26" s="1"/>
  <c r="F55" i="26"/>
  <c r="G55" i="26" s="1"/>
  <c r="F54" i="26"/>
  <c r="G54" i="26" s="1"/>
  <c r="F48" i="26"/>
  <c r="G48" i="26" s="1"/>
  <c r="F47" i="26"/>
  <c r="F49" i="26" l="1"/>
  <c r="G57" i="26"/>
  <c r="G64" i="26"/>
  <c r="F57" i="26"/>
  <c r="F64" i="26"/>
  <c r="G47" i="26"/>
  <c r="G49" i="26" s="1"/>
  <c r="G50" i="26" s="1"/>
  <c r="E140" i="24"/>
  <c r="E114" i="24"/>
  <c r="E88" i="24"/>
  <c r="E62" i="24"/>
  <c r="E139" i="24"/>
  <c r="E137" i="24"/>
  <c r="B137" i="24"/>
  <c r="B138" i="24" s="1"/>
  <c r="B139" i="24" s="1"/>
  <c r="B140" i="24" s="1"/>
  <c r="B141" i="24" s="1"/>
  <c r="B142" i="24" s="1"/>
  <c r="B143" i="24" s="1"/>
  <c r="E113" i="24"/>
  <c r="E111" i="24"/>
  <c r="B111" i="24"/>
  <c r="B112" i="24" s="1"/>
  <c r="B113" i="24" s="1"/>
  <c r="B114" i="24" s="1"/>
  <c r="B115" i="24" s="1"/>
  <c r="B116" i="24" s="1"/>
  <c r="B117" i="24" s="1"/>
  <c r="E87" i="24"/>
  <c r="E85" i="24"/>
  <c r="B85" i="24"/>
  <c r="B86" i="24" s="1"/>
  <c r="B87" i="24" s="1"/>
  <c r="B88" i="24" s="1"/>
  <c r="B89" i="24" s="1"/>
  <c r="B90" i="24" s="1"/>
  <c r="B91" i="24" s="1"/>
  <c r="E61" i="24"/>
  <c r="E59" i="24"/>
  <c r="B59" i="24"/>
  <c r="B60" i="24" s="1"/>
  <c r="B61" i="24" s="1"/>
  <c r="B62" i="24" s="1"/>
  <c r="B63" i="24" s="1"/>
  <c r="B64" i="24" s="1"/>
  <c r="B65" i="24" s="1"/>
  <c r="E20" i="24"/>
  <c r="E33" i="24"/>
  <c r="E134" i="24"/>
  <c r="E124" i="24"/>
  <c r="E108" i="24"/>
  <c r="E115" i="24" s="1"/>
  <c r="E98" i="24"/>
  <c r="E82" i="24"/>
  <c r="E72" i="24"/>
  <c r="E56" i="24"/>
  <c r="E46" i="24"/>
  <c r="E36" i="24"/>
  <c r="B34" i="24"/>
  <c r="B35" i="24" s="1"/>
  <c r="B36" i="24" s="1"/>
  <c r="B37" i="24" s="1"/>
  <c r="B38" i="24" s="1"/>
  <c r="B39" i="24" s="1"/>
  <c r="E35" i="24"/>
  <c r="E30" i="24"/>
  <c r="G65" i="26" l="1"/>
  <c r="G58" i="26"/>
  <c r="E63" i="24"/>
  <c r="E141" i="24"/>
  <c r="E89" i="24"/>
  <c r="E90" i="24" s="1"/>
  <c r="E91" i="24" s="1"/>
  <c r="E116" i="24"/>
  <c r="E117" i="24" s="1"/>
  <c r="E37" i="24"/>
  <c r="E38" i="24" s="1"/>
  <c r="E39" i="24" s="1"/>
  <c r="E142" i="24"/>
  <c r="E143" i="24" s="1"/>
  <c r="E64" i="24"/>
  <c r="E65" i="24" s="1"/>
  <c r="E147" i="24" l="1"/>
  <c r="B9"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WATSONJ</author>
  </authors>
  <commentList>
    <comment ref="C29" authorId="0" shapeId="0" xr:uid="{00000000-0006-0000-0000-000001000000}">
      <text>
        <r>
          <rPr>
            <b/>
            <sz val="8"/>
            <color indexed="81"/>
            <rFont val="Tahoma"/>
            <family val="2"/>
          </rPr>
          <t>WATSONJ:</t>
        </r>
        <r>
          <rPr>
            <sz val="8"/>
            <color indexed="81"/>
            <rFont val="Tahoma"/>
            <family val="2"/>
          </rPr>
          <t xml:space="preserve">
Vair is included here, but set to zero for CPS projects as they do not allow storwater storage on the surface</t>
        </r>
      </text>
    </comment>
    <comment ref="C30" authorId="0" shapeId="0" xr:uid="{00000000-0006-0000-0000-000002000000}">
      <text>
        <r>
          <rPr>
            <b/>
            <sz val="8"/>
            <color indexed="81"/>
            <rFont val="Tahoma"/>
            <family val="2"/>
          </rPr>
          <t>WATSONJ:</t>
        </r>
        <r>
          <rPr>
            <sz val="8"/>
            <color indexed="81"/>
            <rFont val="Tahoma"/>
            <family val="2"/>
          </rPr>
          <t xml:space="preserve">
clarified name</t>
        </r>
      </text>
    </comment>
    <comment ref="C34" authorId="0" shapeId="0" xr:uid="{00000000-0006-0000-0000-000003000000}">
      <text>
        <r>
          <rPr>
            <b/>
            <sz val="8"/>
            <color indexed="81"/>
            <rFont val="Tahoma"/>
            <family val="2"/>
          </rPr>
          <t>WATSONJ:</t>
        </r>
        <r>
          <rPr>
            <sz val="8"/>
            <color indexed="81"/>
            <rFont val="Tahoma"/>
            <family val="2"/>
          </rPr>
          <t xml:space="preserve">
new stipulation to make sure depths make sense</t>
        </r>
      </text>
    </comment>
    <comment ref="C55" authorId="0" shapeId="0" xr:uid="{00000000-0006-0000-0000-000004000000}">
      <text>
        <r>
          <rPr>
            <b/>
            <sz val="8"/>
            <color indexed="81"/>
            <rFont val="Tahoma"/>
            <family val="2"/>
          </rPr>
          <t>WATSONJ:</t>
        </r>
        <r>
          <rPr>
            <sz val="8"/>
            <color indexed="81"/>
            <rFont val="Tahoma"/>
            <family val="2"/>
          </rPr>
          <t xml:space="preserve">
Vair is included here, but set to zero for CPS projects as they do not allow storwater storage on the surface</t>
        </r>
      </text>
    </comment>
    <comment ref="C56" authorId="0" shapeId="0" xr:uid="{00000000-0006-0000-0000-000005000000}">
      <text>
        <r>
          <rPr>
            <b/>
            <sz val="8"/>
            <color indexed="81"/>
            <rFont val="Tahoma"/>
            <family val="2"/>
          </rPr>
          <t>WATSONJ:</t>
        </r>
        <r>
          <rPr>
            <sz val="8"/>
            <color indexed="81"/>
            <rFont val="Tahoma"/>
            <family val="2"/>
          </rPr>
          <t xml:space="preserve">
clarified name</t>
        </r>
      </text>
    </comment>
    <comment ref="C60" authorId="0" shapeId="0" xr:uid="{00000000-0006-0000-0000-000006000000}">
      <text>
        <r>
          <rPr>
            <b/>
            <sz val="8"/>
            <color indexed="81"/>
            <rFont val="Tahoma"/>
            <family val="2"/>
          </rPr>
          <t>WATSONJ:</t>
        </r>
        <r>
          <rPr>
            <sz val="8"/>
            <color indexed="81"/>
            <rFont val="Tahoma"/>
            <family val="2"/>
          </rPr>
          <t xml:space="preserve">
new stipulation to make sure depths make sense</t>
        </r>
      </text>
    </comment>
    <comment ref="C81" authorId="0" shapeId="0" xr:uid="{00000000-0006-0000-0000-000007000000}">
      <text>
        <r>
          <rPr>
            <b/>
            <sz val="8"/>
            <color indexed="81"/>
            <rFont val="Tahoma"/>
            <family val="2"/>
          </rPr>
          <t>WATSONJ:</t>
        </r>
        <r>
          <rPr>
            <sz val="8"/>
            <color indexed="81"/>
            <rFont val="Tahoma"/>
            <family val="2"/>
          </rPr>
          <t xml:space="preserve">
Vair is included here, but set to zero for CPS projects as they do not allow storwater storage on the surface</t>
        </r>
      </text>
    </comment>
    <comment ref="C82" authorId="0" shapeId="0" xr:uid="{00000000-0006-0000-0000-000008000000}">
      <text>
        <r>
          <rPr>
            <b/>
            <sz val="8"/>
            <color indexed="81"/>
            <rFont val="Tahoma"/>
            <family val="2"/>
          </rPr>
          <t>WATSONJ:</t>
        </r>
        <r>
          <rPr>
            <sz val="8"/>
            <color indexed="81"/>
            <rFont val="Tahoma"/>
            <family val="2"/>
          </rPr>
          <t xml:space="preserve">
clarified name</t>
        </r>
      </text>
    </comment>
    <comment ref="C86" authorId="0" shapeId="0" xr:uid="{00000000-0006-0000-0000-000009000000}">
      <text>
        <r>
          <rPr>
            <b/>
            <sz val="8"/>
            <color indexed="81"/>
            <rFont val="Tahoma"/>
            <family val="2"/>
          </rPr>
          <t>WATSONJ:</t>
        </r>
        <r>
          <rPr>
            <sz val="8"/>
            <color indexed="81"/>
            <rFont val="Tahoma"/>
            <family val="2"/>
          </rPr>
          <t xml:space="preserve">
new stipulation to make sure depths make sense</t>
        </r>
      </text>
    </comment>
    <comment ref="C107" authorId="0" shapeId="0" xr:uid="{00000000-0006-0000-0000-00000A000000}">
      <text>
        <r>
          <rPr>
            <b/>
            <sz val="8"/>
            <color indexed="81"/>
            <rFont val="Tahoma"/>
            <family val="2"/>
          </rPr>
          <t>WATSONJ:</t>
        </r>
        <r>
          <rPr>
            <sz val="8"/>
            <color indexed="81"/>
            <rFont val="Tahoma"/>
            <family val="2"/>
          </rPr>
          <t xml:space="preserve">
Vair is included here, but set to zero for CPS projects as they do not allow storwater storage on the surface</t>
        </r>
      </text>
    </comment>
    <comment ref="C108" authorId="0" shapeId="0" xr:uid="{00000000-0006-0000-0000-00000B000000}">
      <text>
        <r>
          <rPr>
            <b/>
            <sz val="8"/>
            <color indexed="81"/>
            <rFont val="Tahoma"/>
            <family val="2"/>
          </rPr>
          <t>WATSONJ:</t>
        </r>
        <r>
          <rPr>
            <sz val="8"/>
            <color indexed="81"/>
            <rFont val="Tahoma"/>
            <family val="2"/>
          </rPr>
          <t xml:space="preserve">
clarified name</t>
        </r>
      </text>
    </comment>
    <comment ref="C112" authorId="0" shapeId="0" xr:uid="{00000000-0006-0000-0000-00000C000000}">
      <text>
        <r>
          <rPr>
            <b/>
            <sz val="8"/>
            <color indexed="81"/>
            <rFont val="Tahoma"/>
            <family val="2"/>
          </rPr>
          <t>WATSONJ:</t>
        </r>
        <r>
          <rPr>
            <sz val="8"/>
            <color indexed="81"/>
            <rFont val="Tahoma"/>
            <family val="2"/>
          </rPr>
          <t xml:space="preserve">
new stipulation to make sure depths make sense</t>
        </r>
      </text>
    </comment>
    <comment ref="C133" authorId="0" shapeId="0" xr:uid="{00000000-0006-0000-0000-00000D000000}">
      <text>
        <r>
          <rPr>
            <b/>
            <sz val="8"/>
            <color indexed="81"/>
            <rFont val="Tahoma"/>
            <family val="2"/>
          </rPr>
          <t>WATSONJ:</t>
        </r>
        <r>
          <rPr>
            <sz val="8"/>
            <color indexed="81"/>
            <rFont val="Tahoma"/>
            <family val="2"/>
          </rPr>
          <t xml:space="preserve">
Vair is included here, but set to zero for CPS projects as they do not allow storwater storage on the surface</t>
        </r>
      </text>
    </comment>
    <comment ref="C134" authorId="0" shapeId="0" xr:uid="{00000000-0006-0000-0000-00000E000000}">
      <text>
        <r>
          <rPr>
            <b/>
            <sz val="8"/>
            <color indexed="81"/>
            <rFont val="Tahoma"/>
            <family val="2"/>
          </rPr>
          <t>WATSONJ:</t>
        </r>
        <r>
          <rPr>
            <sz val="8"/>
            <color indexed="81"/>
            <rFont val="Tahoma"/>
            <family val="2"/>
          </rPr>
          <t xml:space="preserve">
clarified name</t>
        </r>
      </text>
    </comment>
    <comment ref="C138" authorId="0" shapeId="0" xr:uid="{00000000-0006-0000-0000-00000F000000}">
      <text>
        <r>
          <rPr>
            <b/>
            <sz val="8"/>
            <color indexed="81"/>
            <rFont val="Tahoma"/>
            <family val="2"/>
          </rPr>
          <t>WATSONJ:</t>
        </r>
        <r>
          <rPr>
            <sz val="8"/>
            <color indexed="81"/>
            <rFont val="Tahoma"/>
            <family val="2"/>
          </rPr>
          <t xml:space="preserve">
new stipulation to make sure depths make sense</t>
        </r>
      </text>
    </comment>
  </commentList>
</comments>
</file>

<file path=xl/sharedStrings.xml><?xml version="1.0" encoding="utf-8"?>
<sst xmlns="http://schemas.openxmlformats.org/spreadsheetml/2006/main" count="453" uniqueCount="139">
  <si>
    <t>MWRDGC</t>
  </si>
  <si>
    <t>Stormwater Design Retention Capacity Calculations</t>
  </si>
  <si>
    <t>KEY</t>
  </si>
  <si>
    <t>Note:</t>
  </si>
  <si>
    <t>For Bioretention and Permeable Pavement</t>
  </si>
  <si>
    <t>user input</t>
  </si>
  <si>
    <t>For questions or a digital copy, please contact MWRD Engineer:</t>
  </si>
  <si>
    <t xml:space="preserve"> </t>
  </si>
  <si>
    <t>calculated</t>
  </si>
  <si>
    <t>Matt Aldrich: AldrichM@mwrd.org</t>
  </si>
  <si>
    <t>Name of Project:</t>
  </si>
  <si>
    <t>Please reference all user-input data using Reference Column</t>
  </si>
  <si>
    <t>Address:</t>
  </si>
  <si>
    <t>Standard Assumptions:</t>
  </si>
  <si>
    <t>Plan Revision Used:</t>
  </si>
  <si>
    <t>Media</t>
  </si>
  <si>
    <t>Porosity</t>
  </si>
  <si>
    <t xml:space="preserve">Calculation Revision: </t>
  </si>
  <si>
    <t>r2023-07</t>
  </si>
  <si>
    <t>CA-1</t>
  </si>
  <si>
    <t>Total DRC [gal]:</t>
  </si>
  <si>
    <t>CA-7</t>
  </si>
  <si>
    <t xml:space="preserve">MWRD Checker: </t>
  </si>
  <si>
    <t>CA-16/ASTM 8</t>
  </si>
  <si>
    <t>Required DRC [gal]:</t>
  </si>
  <si>
    <t>FA-1</t>
  </si>
  <si>
    <t>NOTE: For DRC, retention volume is counted at 100% (below the invert of a pipe draining the area, if any), and detention (above the invert) is counted at 50%.</t>
  </si>
  <si>
    <t>Engr. Soil</t>
  </si>
  <si>
    <t>Infiltration rate is conservatively estimated at 0.10 in/hr, if tests or soil classifications are not yet available.</t>
  </si>
  <si>
    <t>Retention Area #1 (_______________________________)</t>
  </si>
  <si>
    <t>Section 1 Upstream Drainage Area</t>
  </si>
  <si>
    <t>Reference (Sheet #, report, etc)</t>
  </si>
  <si>
    <t>Design soil infiltration rate of surrounding soil (vertically, preferred to be estimated/measured at the lowest excavation elevation)</t>
  </si>
  <si>
    <t>i</t>
  </si>
  <si>
    <t>in/hr</t>
  </si>
  <si>
    <t xml:space="preserve">Note: </t>
  </si>
  <si>
    <t>Elevation of bottom of BMP (the infiltration surface) IF there is no underdrain, OR the lowest underdrain invert elevation</t>
  </si>
  <si>
    <r>
      <t>ELEV</t>
    </r>
    <r>
      <rPr>
        <vertAlign val="subscript"/>
        <sz val="10"/>
        <rFont val="Arial"/>
        <family val="2"/>
      </rPr>
      <t>BMP</t>
    </r>
  </si>
  <si>
    <t>feet</t>
  </si>
  <si>
    <t>Groundwater elevation</t>
  </si>
  <si>
    <r>
      <t>ELEV</t>
    </r>
    <r>
      <rPr>
        <vertAlign val="subscript"/>
        <sz val="10"/>
        <rFont val="Arial"/>
        <family val="2"/>
      </rPr>
      <t>GW</t>
    </r>
  </si>
  <si>
    <t>Depth to seasonal groundwater level 
(Must be 2 feet or greater, or 3.5 feet or greater if draining to combined sewer)</t>
  </si>
  <si>
    <r>
      <t>D</t>
    </r>
    <r>
      <rPr>
        <vertAlign val="subscript"/>
        <sz val="10"/>
        <rFont val="Arial"/>
        <family val="2"/>
      </rPr>
      <t>GW</t>
    </r>
  </si>
  <si>
    <t>Section 3 BMP Specifications</t>
  </si>
  <si>
    <t>Dimensions of the bioinfiltration facility (length, width, or area)</t>
  </si>
  <si>
    <t>L</t>
  </si>
  <si>
    <t>W</t>
  </si>
  <si>
    <r>
      <t>A</t>
    </r>
    <r>
      <rPr>
        <vertAlign val="subscript"/>
        <sz val="10"/>
        <rFont val="Arial"/>
        <family val="2"/>
      </rPr>
      <t>BMP</t>
    </r>
  </si>
  <si>
    <t>square feet</t>
  </si>
  <si>
    <t>Depth of prepared soil</t>
  </si>
  <si>
    <r>
      <t>D</t>
    </r>
    <r>
      <rPr>
        <vertAlign val="subscript"/>
        <sz val="10"/>
        <rFont val="Arial"/>
        <family val="2"/>
      </rPr>
      <t>1</t>
    </r>
  </si>
  <si>
    <t>Prepared soil porosity (0.25 maximum unless detailed materials report provided)</t>
  </si>
  <si>
    <r>
      <t>P</t>
    </r>
    <r>
      <rPr>
        <vertAlign val="subscript"/>
        <sz val="10"/>
        <rFont val="Arial"/>
        <family val="2"/>
      </rPr>
      <t>1</t>
    </r>
  </si>
  <si>
    <t>[unitless]</t>
  </si>
  <si>
    <t>Depth of underlying aggregate (optional)</t>
  </si>
  <si>
    <r>
      <t>D</t>
    </r>
    <r>
      <rPr>
        <vertAlign val="subscript"/>
        <sz val="10"/>
        <rFont val="Arial"/>
        <family val="2"/>
      </rPr>
      <t>2</t>
    </r>
  </si>
  <si>
    <t>Aggregate porosity (0.38 maximum unless detailed materials report provided)</t>
  </si>
  <si>
    <r>
      <t>P</t>
    </r>
    <r>
      <rPr>
        <vertAlign val="subscript"/>
        <sz val="10"/>
        <rFont val="Arial"/>
        <family val="2"/>
      </rPr>
      <t>2</t>
    </r>
  </si>
  <si>
    <t>Surface storage volume (provide supporting calculations, max depth 12 inches) 
(=6" for projects with safety-limited surface storage (CPS))</t>
  </si>
  <si>
    <r>
      <t>V</t>
    </r>
    <r>
      <rPr>
        <vertAlign val="subscript"/>
        <sz val="10"/>
        <rFont val="Arial"/>
        <family val="2"/>
      </rPr>
      <t>AIR</t>
    </r>
  </si>
  <si>
    <t>cubic feet</t>
  </si>
  <si>
    <r>
      <t>Total media void volume = A</t>
    </r>
    <r>
      <rPr>
        <vertAlign val="subscript"/>
        <sz val="10"/>
        <rFont val="Arial"/>
        <family val="2"/>
      </rPr>
      <t>BMP</t>
    </r>
    <r>
      <rPr>
        <sz val="10"/>
        <rFont val="Arial"/>
        <family val="2"/>
      </rPr>
      <t xml:space="preserve"> * [(D</t>
    </r>
    <r>
      <rPr>
        <vertAlign val="subscript"/>
        <sz val="10"/>
        <rFont val="Arial"/>
        <family val="2"/>
      </rPr>
      <t>1</t>
    </r>
    <r>
      <rPr>
        <sz val="10"/>
        <rFont val="Arial"/>
        <family val="2"/>
      </rPr>
      <t xml:space="preserve"> * P</t>
    </r>
    <r>
      <rPr>
        <vertAlign val="subscript"/>
        <sz val="10"/>
        <rFont val="Arial"/>
        <family val="2"/>
      </rPr>
      <t>1</t>
    </r>
    <r>
      <rPr>
        <sz val="10"/>
        <rFont val="Arial"/>
        <family val="2"/>
      </rPr>
      <t>) + (D</t>
    </r>
    <r>
      <rPr>
        <vertAlign val="subscript"/>
        <sz val="10"/>
        <rFont val="Arial"/>
        <family val="2"/>
      </rPr>
      <t>2</t>
    </r>
    <r>
      <rPr>
        <sz val="10"/>
        <rFont val="Arial"/>
        <family val="2"/>
      </rPr>
      <t xml:space="preserve"> * P</t>
    </r>
    <r>
      <rPr>
        <vertAlign val="subscript"/>
        <sz val="10"/>
        <rFont val="Arial"/>
        <family val="2"/>
      </rPr>
      <t>2</t>
    </r>
    <r>
      <rPr>
        <sz val="10"/>
        <rFont val="Arial"/>
        <family val="2"/>
      </rPr>
      <t xml:space="preserve">)]   
</t>
    </r>
  </si>
  <si>
    <r>
      <t>V</t>
    </r>
    <r>
      <rPr>
        <vertAlign val="subscript"/>
        <sz val="10"/>
        <rFont val="Arial"/>
        <family val="2"/>
      </rPr>
      <t>MEDIA</t>
    </r>
  </si>
  <si>
    <t>DRC Volume Including Infiltration</t>
  </si>
  <si>
    <r>
      <t xml:space="preserve">Depth of Prepared Soil </t>
    </r>
    <r>
      <rPr>
        <u/>
        <sz val="10"/>
        <rFont val="Arial"/>
        <family val="2"/>
      </rPr>
      <t>Below Drain</t>
    </r>
    <r>
      <rPr>
        <sz val="10"/>
        <rFont val="Arial"/>
        <family val="2"/>
      </rPr>
      <t xml:space="preserve"> 
(if drained, if not drained, total depth of prepared soil)</t>
    </r>
  </si>
  <si>
    <r>
      <t>D</t>
    </r>
    <r>
      <rPr>
        <vertAlign val="subscript"/>
        <sz val="10"/>
        <rFont val="Arial"/>
        <family val="2"/>
      </rPr>
      <t>3</t>
    </r>
  </si>
  <si>
    <r>
      <t xml:space="preserve">Soil Void Volume </t>
    </r>
    <r>
      <rPr>
        <u/>
        <sz val="10"/>
        <rFont val="Arial"/>
        <family val="2"/>
      </rPr>
      <t>Below Drain</t>
    </r>
    <r>
      <rPr>
        <sz val="10"/>
        <rFont val="Arial"/>
        <family val="2"/>
      </rPr>
      <t xml:space="preserve"> = (A</t>
    </r>
    <r>
      <rPr>
        <vertAlign val="subscript"/>
        <sz val="10"/>
        <rFont val="Arial"/>
        <family val="2"/>
      </rPr>
      <t>BMP</t>
    </r>
    <r>
      <rPr>
        <sz val="10"/>
        <rFont val="Arial"/>
        <family val="2"/>
      </rPr>
      <t>*D</t>
    </r>
    <r>
      <rPr>
        <vertAlign val="subscript"/>
        <sz val="10"/>
        <rFont val="Arial"/>
        <family val="2"/>
      </rPr>
      <t>3</t>
    </r>
    <r>
      <rPr>
        <sz val="10"/>
        <rFont val="Arial"/>
        <family val="2"/>
      </rPr>
      <t>*P</t>
    </r>
    <r>
      <rPr>
        <vertAlign val="subscript"/>
        <sz val="10"/>
        <rFont val="Arial"/>
        <family val="2"/>
      </rPr>
      <t>1</t>
    </r>
    <r>
      <rPr>
        <sz val="10"/>
        <rFont val="Arial"/>
        <family val="2"/>
      </rPr>
      <t>)</t>
    </r>
  </si>
  <si>
    <r>
      <t>V</t>
    </r>
    <r>
      <rPr>
        <vertAlign val="subscript"/>
        <sz val="10"/>
        <rFont val="Arial"/>
        <family val="2"/>
      </rPr>
      <t>3</t>
    </r>
  </si>
  <si>
    <r>
      <t xml:space="preserve">Depth of Prepared Aggregate </t>
    </r>
    <r>
      <rPr>
        <u/>
        <sz val="10"/>
        <rFont val="Arial"/>
        <family val="2"/>
      </rPr>
      <t>Below Drain</t>
    </r>
    <r>
      <rPr>
        <sz val="10"/>
        <rFont val="Arial"/>
        <family val="2"/>
      </rPr>
      <t xml:space="preserve"> 
(if drained, if not drained, total depth of prepared aggregate)
(must be less than or equal to total depth, D</t>
    </r>
    <r>
      <rPr>
        <vertAlign val="subscript"/>
        <sz val="10"/>
        <rFont val="Arial"/>
        <family val="2"/>
      </rPr>
      <t>1</t>
    </r>
    <r>
      <rPr>
        <sz val="10"/>
        <rFont val="Arial"/>
        <family val="2"/>
      </rPr>
      <t>+D</t>
    </r>
    <r>
      <rPr>
        <vertAlign val="subscript"/>
        <sz val="10"/>
        <rFont val="Arial"/>
        <family val="2"/>
      </rPr>
      <t>2</t>
    </r>
    <r>
      <rPr>
        <sz val="10"/>
        <rFont val="Arial"/>
        <family val="2"/>
      </rPr>
      <t>)</t>
    </r>
  </si>
  <si>
    <r>
      <t>D</t>
    </r>
    <r>
      <rPr>
        <vertAlign val="subscript"/>
        <sz val="10"/>
        <rFont val="Arial"/>
        <family val="2"/>
      </rPr>
      <t>4</t>
    </r>
  </si>
  <si>
    <r>
      <t xml:space="preserve">Aggregate Void Volume </t>
    </r>
    <r>
      <rPr>
        <u/>
        <sz val="10"/>
        <rFont val="Arial"/>
        <family val="2"/>
      </rPr>
      <t>Below Drain</t>
    </r>
    <r>
      <rPr>
        <sz val="10"/>
        <rFont val="Arial"/>
        <family val="2"/>
      </rPr>
      <t xml:space="preserve"> = (A</t>
    </r>
    <r>
      <rPr>
        <vertAlign val="subscript"/>
        <sz val="10"/>
        <rFont val="Arial"/>
        <family val="2"/>
      </rPr>
      <t>BMP</t>
    </r>
    <r>
      <rPr>
        <sz val="10"/>
        <rFont val="Arial"/>
        <family val="2"/>
      </rPr>
      <t>*D</t>
    </r>
    <r>
      <rPr>
        <vertAlign val="subscript"/>
        <sz val="10"/>
        <rFont val="Arial"/>
        <family val="2"/>
      </rPr>
      <t>4</t>
    </r>
    <r>
      <rPr>
        <sz val="10"/>
        <rFont val="Arial"/>
        <family val="2"/>
      </rPr>
      <t>*P</t>
    </r>
    <r>
      <rPr>
        <vertAlign val="subscript"/>
        <sz val="10"/>
        <rFont val="Arial"/>
        <family val="2"/>
      </rPr>
      <t>2</t>
    </r>
    <r>
      <rPr>
        <sz val="10"/>
        <rFont val="Arial"/>
        <family val="2"/>
      </rPr>
      <t>)</t>
    </r>
  </si>
  <si>
    <r>
      <t>V</t>
    </r>
    <r>
      <rPr>
        <vertAlign val="subscript"/>
        <sz val="10"/>
        <rFont val="Arial"/>
        <family val="2"/>
      </rPr>
      <t>4</t>
    </r>
  </si>
  <si>
    <r>
      <t>6-hr infiltrated volume = (i*A</t>
    </r>
    <r>
      <rPr>
        <vertAlign val="subscript"/>
        <sz val="10"/>
        <rFont val="Arial"/>
        <family val="2"/>
      </rPr>
      <t>BMP</t>
    </r>
    <r>
      <rPr>
        <sz val="10"/>
        <rFont val="Arial"/>
        <family val="2"/>
      </rPr>
      <t>*6[hrs]/12[in/ft])</t>
    </r>
  </si>
  <si>
    <r>
      <t>V</t>
    </r>
    <r>
      <rPr>
        <vertAlign val="subscript"/>
        <sz val="10"/>
        <rFont val="Arial"/>
        <family val="2"/>
      </rPr>
      <t>5</t>
    </r>
  </si>
  <si>
    <r>
      <t>50% of Volume Above Drain = 0.5*(V</t>
    </r>
    <r>
      <rPr>
        <vertAlign val="subscript"/>
        <sz val="10"/>
        <rFont val="Arial"/>
        <family val="2"/>
      </rPr>
      <t>MEDIA</t>
    </r>
    <r>
      <rPr>
        <sz val="10"/>
        <rFont val="Arial"/>
        <family val="2"/>
      </rPr>
      <t>-V</t>
    </r>
    <r>
      <rPr>
        <vertAlign val="subscript"/>
        <sz val="10"/>
        <rFont val="Arial"/>
        <family val="2"/>
      </rPr>
      <t>4</t>
    </r>
    <r>
      <rPr>
        <sz val="10"/>
        <rFont val="Arial"/>
        <family val="2"/>
      </rPr>
      <t>-V</t>
    </r>
    <r>
      <rPr>
        <vertAlign val="subscript"/>
        <sz val="10"/>
        <rFont val="Arial"/>
        <family val="2"/>
      </rPr>
      <t>3</t>
    </r>
    <r>
      <rPr>
        <sz val="10"/>
        <rFont val="Arial"/>
        <family val="2"/>
      </rPr>
      <t>)</t>
    </r>
  </si>
  <si>
    <r>
      <t>V</t>
    </r>
    <r>
      <rPr>
        <vertAlign val="subscript"/>
        <sz val="10"/>
        <rFont val="Arial"/>
        <family val="2"/>
      </rPr>
      <t>6</t>
    </r>
  </si>
  <si>
    <r>
      <t>Total Retained and Infiltration Volume (V</t>
    </r>
    <r>
      <rPr>
        <vertAlign val="subscript"/>
        <sz val="10"/>
        <rFont val="Arial"/>
        <family val="2"/>
      </rPr>
      <t>3</t>
    </r>
    <r>
      <rPr>
        <sz val="10"/>
        <rFont val="Arial"/>
        <family val="2"/>
      </rPr>
      <t>+V</t>
    </r>
    <r>
      <rPr>
        <vertAlign val="subscript"/>
        <sz val="10"/>
        <rFont val="Arial"/>
        <family val="2"/>
      </rPr>
      <t>4</t>
    </r>
    <r>
      <rPr>
        <sz val="10"/>
        <rFont val="Arial"/>
        <family val="2"/>
      </rPr>
      <t>+V</t>
    </r>
    <r>
      <rPr>
        <vertAlign val="subscript"/>
        <sz val="10"/>
        <rFont val="Arial"/>
        <family val="2"/>
      </rPr>
      <t>5</t>
    </r>
    <r>
      <rPr>
        <sz val="10"/>
        <rFont val="Arial"/>
        <family val="2"/>
      </rPr>
      <t>+V</t>
    </r>
    <r>
      <rPr>
        <vertAlign val="subscript"/>
        <sz val="10"/>
        <rFont val="Arial"/>
        <family val="2"/>
      </rPr>
      <t>6</t>
    </r>
    <r>
      <rPr>
        <sz val="10"/>
        <rFont val="Arial"/>
        <family val="2"/>
      </rPr>
      <t>+V</t>
    </r>
    <r>
      <rPr>
        <vertAlign val="subscript"/>
        <sz val="10"/>
        <rFont val="Arial"/>
        <family val="2"/>
      </rPr>
      <t>AIR</t>
    </r>
    <r>
      <rPr>
        <sz val="10"/>
        <rFont val="Arial"/>
        <family val="2"/>
      </rPr>
      <t>)</t>
    </r>
  </si>
  <si>
    <r>
      <t>V</t>
    </r>
    <r>
      <rPr>
        <vertAlign val="subscript"/>
        <sz val="10"/>
        <rFont val="Arial"/>
        <family val="2"/>
      </rPr>
      <t>DRC</t>
    </r>
  </si>
  <si>
    <r>
      <t>V</t>
    </r>
    <r>
      <rPr>
        <vertAlign val="subscript"/>
        <sz val="10"/>
        <rFont val="Arial"/>
        <family val="2"/>
      </rPr>
      <t>DRC</t>
    </r>
    <r>
      <rPr>
        <sz val="10"/>
        <rFont val="Arial"/>
        <family val="2"/>
      </rPr>
      <t xml:space="preserve"> = Above [in Gallons]</t>
    </r>
  </si>
  <si>
    <t>gallons</t>
  </si>
  <si>
    <t>Please reproduce and add for multiple retention areas, 4 additional provided below</t>
  </si>
  <si>
    <t>Retention Area #2  (_______________________________)</t>
  </si>
  <si>
    <t>Retention Area #3  (_______________________________)</t>
  </si>
  <si>
    <t>x</t>
  </si>
  <si>
    <t>Retention Area #4  (_______________________________)</t>
  </si>
  <si>
    <t>Retention Area #5  (_______________________________)</t>
  </si>
  <si>
    <r>
      <rPr>
        <b/>
        <u/>
        <sz val="10"/>
        <color rgb="FF000000"/>
        <rFont val="Arial"/>
      </rPr>
      <t>Note</t>
    </r>
    <r>
      <rPr>
        <sz val="10"/>
        <color rgb="FF000000"/>
        <rFont val="Arial"/>
      </rPr>
      <t>: Add more retention areas if needed. If this is done, modify total formula below to include them.</t>
    </r>
  </si>
  <si>
    <t>Total Design Retention Capacity (DRC)</t>
  </si>
  <si>
    <r>
      <t>TOTAL V</t>
    </r>
    <r>
      <rPr>
        <b/>
        <vertAlign val="subscript"/>
        <sz val="10"/>
        <rFont val="Arial"/>
        <family val="2"/>
      </rPr>
      <t>DRC</t>
    </r>
  </si>
  <si>
    <t>Notes/Comments</t>
  </si>
  <si>
    <t>DRC Procedures</t>
  </si>
  <si>
    <t xml:space="preserve">Change the yellow cells, output in green cells, unless necessary. </t>
  </si>
  <si>
    <t>Provide notes in the reference column showing where the information came from, (application pg #, plan sheet #, geotechnical report, assumption, etc).</t>
  </si>
  <si>
    <t>Use the NOTES tab to house any non-reference notes or assumptions you made to estimate the DRC.</t>
  </si>
  <si>
    <t>Give half credit for any volume at a higher elevation than the lowest drainage elevation. If using the spreadsheet, this is done automatically with D4 and D2.</t>
  </si>
  <si>
    <t>Alleys: remove aprons - measure from back of sidewalk, remove 1' on either side of ROW</t>
  </si>
  <si>
    <t xml:space="preserve">In alleys that have a permeable strip with a wider storage layer underneith, typically break into 2 retention areas: the wider area all the way across, and the narrower strip with its underlying layers, down to the wide part. Set infiltration on permeable strip to zero. </t>
  </si>
  <si>
    <t>Reference all plans, reports, and assumptions using the reference column.</t>
  </si>
  <si>
    <t xml:space="preserve">Make sure to note the version of the plans you are using, and revision date, if available. </t>
  </si>
  <si>
    <t>If infiltration rate was input as zero or unknown, set to 0.1 in/hr (very conservative, typical for this area).</t>
  </si>
  <si>
    <t xml:space="preserve">Area: Look for consultant measurements, consider verification with areal photos. If none and it is a simple shape, scale it off. It's best if you can sketch it out on map and label areas but that is harder from home. </t>
  </si>
  <si>
    <t>Calculate separate areas separately, unless they are all the same cross section.</t>
  </si>
  <si>
    <t xml:space="preserve">You may copy the standard detail into the spreadsheet to make references easier (optional). </t>
  </si>
  <si>
    <t xml:space="preserve">If there is no underdrain, the depth of aggregate/soil below underdrain is total depth of aggregate/soil. </t>
  </si>
  <si>
    <t xml:space="preserve">If underdrain is not mentioned as absent, assume it is included in pavement projects, and not included in bioretention projects, as is often the case. </t>
  </si>
  <si>
    <t xml:space="preserve">For infiltration on a stepped cross-section, if it has an underdrain (even if not currently connected), only count infiltration over the narrower lower section.  If it doesn't have an underdrain, we can count the full width that is hydraulically connected and pervious at the top. </t>
  </si>
  <si>
    <t xml:space="preserve">Don't count: </t>
  </si>
  <si>
    <t>Gravel backfill around catch basins, unless there are holes in the side of the catch basin</t>
  </si>
  <si>
    <t>Void area of paving surface (pavers, perm. concrete layer, etc)</t>
  </si>
  <si>
    <t>Pipe volume (unless the pipes are very large [over 12"] as in a subsurface detention/retention system like StormTrap, etc)</t>
  </si>
  <si>
    <t>Do count:</t>
  </si>
  <si>
    <t>Gravel backfill under open-bottom catch-basins</t>
  </si>
  <si>
    <t>Ponding volume on top</t>
  </si>
  <si>
    <t>Typical Porosities, Void Contents</t>
  </si>
  <si>
    <t>ASTM 57</t>
  </si>
  <si>
    <t>StormTech Lab</t>
  </si>
  <si>
    <t>For others, provide documentation on void content available for water to be stored (voids internal to a particle would be excluded)</t>
  </si>
  <si>
    <t>ASTM 2</t>
  </si>
  <si>
    <t>TBD</t>
  </si>
  <si>
    <t>Typical depths if need to make assumptions (conservative, better designs usually use thicker layers)</t>
  </si>
  <si>
    <t>Permeable Pavement (including alleys and parking lots)</t>
  </si>
  <si>
    <t xml:space="preserve">1" </t>
  </si>
  <si>
    <t>CA-16</t>
  </si>
  <si>
    <t>10"</t>
  </si>
  <si>
    <t>Bioretention (including rain gardens and bioswales)</t>
  </si>
  <si>
    <t>6"</t>
  </si>
  <si>
    <t>CA-7 (if mentioned)</t>
  </si>
  <si>
    <t>Weighted Average Porosity (Examples)</t>
  </si>
  <si>
    <t>2-aggregate permeable pavement</t>
  </si>
  <si>
    <t>layer</t>
  </si>
  <si>
    <t>n</t>
  </si>
  <si>
    <t>depth [ft]</t>
  </si>
  <si>
    <t>n*d</t>
  </si>
  <si>
    <t>total</t>
  </si>
  <si>
    <t>weighted n</t>
  </si>
  <si>
    <t>3-aggregate permeable pavement</t>
  </si>
  <si>
    <t>Bioretention</t>
  </si>
  <si>
    <t>Engr Soil</t>
  </si>
  <si>
    <t>REVIEW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</si>
</sst>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b/>
      <sz val="8"/>
      <color indexed="81"/>
      <name val="Tahoma"/>
      <family val="2"/>
    </font>
    <font>
      <sz val="8"/>
      <color indexed="81"/>
      <name val="Tahoma"/>
      <family val="2"/>
    </font>
    <font>
      <b/>
      <sz val="14"/>
      <name val="Arial"/>
      <family val="2"/>
    </font>
    <font>
      <b/>
      <sz val="12"/>
      <name val="Arial"/>
      <family val="2"/>
    </font>
    <font>
      <vertAlign val="subscript"/>
      <sz val="10"/>
      <name val="Arial"/>
      <family val="2"/>
    </font>
    <font>
      <u/>
      <sz val="10"/>
      <name val="Arial"/>
      <family val="2"/>
    </font>
    <font>
      <b/>
      <vertAlign val="subscript"/>
      <sz val="10"/>
      <name val="Arial"/>
      <family val="2"/>
    </font>
    <font>
      <b/>
      <u/>
      <sz val="14"/>
      <name val="Arial"/>
      <family val="2"/>
    </font>
    <font>
      <sz val="10"/>
      <color rgb="FFFF0000"/>
      <name val="Arial"/>
      <family val="2"/>
    </font>
    <font>
      <b/>
      <sz val="11"/>
      <color theme="1"/>
      <name val="Calibri"/>
      <family val="2"/>
      <scheme val="minor"/>
    </font>
    <font>
      <u/>
      <sz val="11"/>
      <color theme="10"/>
      <name val="Calibri"/>
      <family val="2"/>
      <scheme val="minor"/>
    </font>
    <font>
      <sz val="11"/>
      <color rgb="FF000000"/>
      <name val="Calibri"/>
      <family val="2"/>
    </font>
    <font>
      <sz val="11"/>
      <color theme="0"/>
      <name val="Calibri"/>
      <family val="2"/>
      <scheme val="minor"/>
    </font>
    <font>
      <sz val="10"/>
      <color theme="0"/>
      <name val="Arial"/>
      <family val="2"/>
    </font>
    <font>
      <b/>
      <u/>
      <sz val="10"/>
      <color rgb="FF000000"/>
      <name val="Arial"/>
    </font>
    <font>
      <sz val="10"/>
      <color rgb="FF000000"/>
      <name val="Arial"/>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s>
  <cellStyleXfs count="3">
    <xf numFmtId="0" fontId="0" fillId="0" borderId="0"/>
    <xf numFmtId="0" fontId="2" fillId="0" borderId="0"/>
    <xf numFmtId="0" fontId="15" fillId="0" borderId="0" applyNumberFormat="0" applyFill="0" applyBorder="0" applyAlignment="0" applyProtection="0"/>
  </cellStyleXfs>
  <cellXfs count="96">
    <xf numFmtId="0" fontId="0" fillId="0" borderId="0" xfId="0"/>
    <xf numFmtId="0" fontId="4" fillId="0" borderId="1" xfId="0" applyFont="1" applyBorder="1" applyAlignment="1">
      <alignment wrapText="1"/>
    </xf>
    <xf numFmtId="0" fontId="4" fillId="0" borderId="1" xfId="0" applyFont="1" applyBorder="1" applyAlignment="1">
      <alignment horizontal="center"/>
    </xf>
    <xf numFmtId="0" fontId="4" fillId="0" borderId="1" xfId="0" applyFont="1" applyBorder="1" applyAlignment="1"/>
    <xf numFmtId="0" fontId="0" fillId="0" borderId="1" xfId="0" applyBorder="1" applyAlignment="1">
      <alignment wrapText="1"/>
    </xf>
    <xf numFmtId="0" fontId="0" fillId="0" borderId="1" xfId="0" applyBorder="1" applyAlignment="1">
      <alignment horizontal="center" wrapText="1"/>
    </xf>
    <xf numFmtId="0" fontId="0" fillId="0" borderId="1" xfId="0" applyBorder="1" applyAlignment="1">
      <alignment horizontal="center"/>
    </xf>
    <xf numFmtId="0" fontId="0" fillId="0" borderId="0" xfId="0" applyBorder="1" applyAlignment="1">
      <alignment horizontal="left"/>
    </xf>
    <xf numFmtId="0" fontId="0" fillId="0" borderId="2" xfId="0" applyBorder="1" applyAlignment="1">
      <alignment horizontal="left"/>
    </xf>
    <xf numFmtId="0" fontId="7" fillId="0" borderId="0" xfId="0" applyFont="1" applyAlignment="1">
      <alignment horizontal="center"/>
    </xf>
    <xf numFmtId="0" fontId="7" fillId="0" borderId="0" xfId="0" applyFont="1" applyAlignment="1"/>
    <xf numFmtId="0" fontId="0" fillId="0" borderId="3" xfId="0" applyBorder="1" applyAlignment="1">
      <alignment horizontal="left"/>
    </xf>
    <xf numFmtId="3" fontId="0" fillId="2" borderId="1" xfId="0" applyNumberFormat="1" applyFill="1" applyBorder="1" applyAlignment="1">
      <alignment horizontal="center"/>
    </xf>
    <xf numFmtId="0" fontId="8" fillId="0" borderId="0" xfId="0" applyFont="1"/>
    <xf numFmtId="0" fontId="0" fillId="0" borderId="0" xfId="0" applyAlignment="1">
      <alignment horizontal="center"/>
    </xf>
    <xf numFmtId="0" fontId="0" fillId="0" borderId="0" xfId="0" applyAlignment="1"/>
    <xf numFmtId="0" fontId="0" fillId="0" borderId="1" xfId="0" applyBorder="1" applyAlignment="1"/>
    <xf numFmtId="0" fontId="0" fillId="0" borderId="1" xfId="0" applyBorder="1" applyAlignment="1">
      <alignment horizontal="center" vertical="center" wrapText="1"/>
    </xf>
    <xf numFmtId="4" fontId="0" fillId="2" borderId="1" xfId="0" applyNumberFormat="1" applyFill="1" applyBorder="1" applyAlignment="1">
      <alignment horizontal="center"/>
    </xf>
    <xf numFmtId="164" fontId="0" fillId="2" borderId="1" xfId="0" applyNumberFormat="1" applyFill="1" applyBorder="1" applyAlignment="1">
      <alignment horizontal="center"/>
    </xf>
    <xf numFmtId="0" fontId="0" fillId="0" borderId="0" xfId="0" applyAlignment="1">
      <alignment wrapText="1"/>
    </xf>
    <xf numFmtId="0" fontId="0" fillId="0" borderId="1" xfId="0" applyFill="1" applyBorder="1" applyAlignment="1">
      <alignment vertical="center" wrapText="1"/>
    </xf>
    <xf numFmtId="0" fontId="0" fillId="0" borderId="0" xfId="0" applyFill="1"/>
    <xf numFmtId="0" fontId="0" fillId="0" borderId="1" xfId="0" applyFill="1" applyBorder="1" applyAlignment="1">
      <alignment horizontal="center" vertical="center"/>
    </xf>
    <xf numFmtId="0" fontId="0" fillId="0" borderId="1" xfId="0" applyFill="1" applyBorder="1" applyAlignment="1"/>
    <xf numFmtId="0" fontId="0" fillId="0" borderId="1" xfId="0" applyFill="1" applyBorder="1" applyAlignment="1">
      <alignment horizontal="center"/>
    </xf>
    <xf numFmtId="3" fontId="0" fillId="3" borderId="1" xfId="0" applyNumberFormat="1" applyFill="1" applyBorder="1" applyAlignment="1">
      <alignment horizontal="center"/>
    </xf>
    <xf numFmtId="3" fontId="0" fillId="3" borderId="1" xfId="0" applyNumberFormat="1" applyFill="1" applyBorder="1" applyAlignment="1">
      <alignment horizontal="center" wrapText="1"/>
    </xf>
    <xf numFmtId="164" fontId="0" fillId="3" borderId="1" xfId="0" applyNumberFormat="1" applyFill="1" applyBorder="1" applyAlignment="1">
      <alignment horizontal="center" wrapText="1"/>
    </xf>
    <xf numFmtId="0" fontId="4" fillId="0" borderId="1" xfId="0" applyFont="1" applyFill="1" applyBorder="1" applyAlignment="1">
      <alignment horizontal="center"/>
    </xf>
    <xf numFmtId="0" fontId="4" fillId="0" borderId="1" xfId="0" applyFont="1" applyBorder="1" applyAlignment="1">
      <alignment vertical="center" wrapText="1"/>
    </xf>
    <xf numFmtId="0" fontId="8" fillId="0" borderId="4" xfId="0" applyFont="1" applyBorder="1"/>
    <xf numFmtId="0" fontId="3" fillId="0" borderId="5" xfId="0" applyFont="1" applyBorder="1" applyAlignment="1">
      <alignment horizontal="center"/>
    </xf>
    <xf numFmtId="3" fontId="3" fillId="0" borderId="5" xfId="0" applyNumberFormat="1" applyFont="1" applyBorder="1"/>
    <xf numFmtId="0" fontId="3" fillId="0" borderId="6" xfId="0" applyFont="1" applyBorder="1"/>
    <xf numFmtId="0" fontId="4" fillId="5" borderId="1" xfId="0" applyFont="1" applyFill="1" applyBorder="1" applyAlignment="1">
      <alignment vertical="center" wrapText="1"/>
    </xf>
    <xf numFmtId="0" fontId="4" fillId="0" borderId="0" xfId="0" applyFont="1" applyAlignment="1"/>
    <xf numFmtId="0" fontId="4" fillId="0" borderId="1" xfId="0" applyFont="1" applyFill="1" applyBorder="1" applyAlignment="1"/>
    <xf numFmtId="0" fontId="4" fillId="5" borderId="1" xfId="0" applyFont="1" applyFill="1" applyBorder="1" applyAlignment="1">
      <alignment wrapText="1"/>
    </xf>
    <xf numFmtId="0" fontId="0" fillId="0" borderId="1" xfId="0" applyFill="1" applyBorder="1" applyAlignment="1">
      <alignment horizontal="center" vertical="center" wrapText="1"/>
    </xf>
    <xf numFmtId="0" fontId="4" fillId="0" borderId="1" xfId="0" applyFont="1" applyBorder="1" applyAlignment="1">
      <alignment horizontal="center" wrapText="1"/>
    </xf>
    <xf numFmtId="0" fontId="3" fillId="0" borderId="0" xfId="0" applyFont="1" applyAlignment="1"/>
    <xf numFmtId="0" fontId="4" fillId="0" borderId="0" xfId="0" applyFont="1"/>
    <xf numFmtId="0" fontId="4" fillId="0" borderId="0" xfId="0" applyFont="1" applyFill="1" applyBorder="1"/>
    <xf numFmtId="0" fontId="12" fillId="0" borderId="0" xfId="0" applyFont="1" applyAlignment="1">
      <alignment horizontal="left"/>
    </xf>
    <xf numFmtId="0" fontId="13" fillId="0" borderId="0" xfId="0" applyFont="1" applyAlignment="1">
      <alignment wrapText="1"/>
    </xf>
    <xf numFmtId="0" fontId="4" fillId="0" borderId="0" xfId="0" applyFont="1" applyBorder="1" applyAlignment="1">
      <alignment horizontal="center"/>
    </xf>
    <xf numFmtId="0" fontId="4" fillId="0" borderId="0" xfId="0" applyFont="1" applyBorder="1" applyAlignment="1"/>
    <xf numFmtId="3" fontId="0" fillId="0" borderId="3" xfId="0" applyNumberFormat="1" applyBorder="1" applyAlignment="1">
      <alignment horizontal="left"/>
    </xf>
    <xf numFmtId="0" fontId="2" fillId="0" borderId="0" xfId="1"/>
    <xf numFmtId="0" fontId="4" fillId="0" borderId="0" xfId="1" applyFont="1"/>
    <xf numFmtId="0" fontId="14" fillId="0" borderId="0" xfId="1" applyFont="1"/>
    <xf numFmtId="0" fontId="2" fillId="0" borderId="0" xfId="1" applyBorder="1"/>
    <xf numFmtId="0" fontId="2" fillId="0" borderId="0" xfId="1" applyFill="1" applyBorder="1"/>
    <xf numFmtId="0" fontId="16" fillId="0" borderId="0" xfId="0" applyFont="1"/>
    <xf numFmtId="4" fontId="0" fillId="2" borderId="1" xfId="0" applyNumberFormat="1" applyFill="1" applyBorder="1" applyAlignment="1">
      <alignment horizontal="center" wrapText="1"/>
    </xf>
    <xf numFmtId="0" fontId="7" fillId="0" borderId="0" xfId="0" applyFont="1" applyAlignment="1">
      <alignment horizontal="left"/>
    </xf>
    <xf numFmtId="0" fontId="0" fillId="0" borderId="0" xfId="0" applyAlignment="1">
      <alignment horizontal="left"/>
    </xf>
    <xf numFmtId="0" fontId="3" fillId="0" borderId="0" xfId="0" applyFont="1" applyAlignment="1">
      <alignment horizontal="left"/>
    </xf>
    <xf numFmtId="4" fontId="0" fillId="2" borderId="1" xfId="0" applyNumberFormat="1" applyFill="1" applyBorder="1" applyAlignment="1">
      <alignment horizontal="left"/>
    </xf>
    <xf numFmtId="4" fontId="0" fillId="0" borderId="1" xfId="0" applyNumberFormat="1" applyFill="1" applyBorder="1" applyAlignment="1">
      <alignment horizontal="left"/>
    </xf>
    <xf numFmtId="0" fontId="0" fillId="0" borderId="1" xfId="0" applyBorder="1" applyAlignment="1">
      <alignment horizontal="left"/>
    </xf>
    <xf numFmtId="0" fontId="0" fillId="0" borderId="1" xfId="0" applyFill="1" applyBorder="1" applyAlignment="1">
      <alignment horizontal="left"/>
    </xf>
    <xf numFmtId="0" fontId="4" fillId="0" borderId="1" xfId="0" applyFont="1" applyFill="1" applyBorder="1" applyAlignment="1">
      <alignment horizontal="left"/>
    </xf>
    <xf numFmtId="0" fontId="0" fillId="0" borderId="1" xfId="0" applyBorder="1" applyAlignment="1">
      <alignment horizontal="left" wrapText="1"/>
    </xf>
    <xf numFmtId="3" fontId="0" fillId="0" borderId="0" xfId="0" applyNumberFormat="1" applyBorder="1" applyAlignment="1">
      <alignment horizontal="left"/>
    </xf>
    <xf numFmtId="0" fontId="4" fillId="0" borderId="0" xfId="0" applyFont="1" applyAlignment="1">
      <alignment horizontal="left"/>
    </xf>
    <xf numFmtId="0" fontId="2" fillId="0" borderId="0" xfId="1" applyAlignment="1">
      <alignment horizontal="left"/>
    </xf>
    <xf numFmtId="0" fontId="2" fillId="0" borderId="0" xfId="1" applyBorder="1" applyAlignment="1">
      <alignment horizontal="left"/>
    </xf>
    <xf numFmtId="0" fontId="17" fillId="0" borderId="0" xfId="1" applyFont="1"/>
    <xf numFmtId="0" fontId="17" fillId="0" borderId="0" xfId="1" applyFont="1" applyAlignment="1">
      <alignment horizontal="right"/>
    </xf>
    <xf numFmtId="0" fontId="17" fillId="0" borderId="0" xfId="1" applyFont="1" applyFill="1" applyBorder="1"/>
    <xf numFmtId="0" fontId="4" fillId="0" borderId="0" xfId="1" applyFont="1" applyAlignment="1">
      <alignment horizontal="left"/>
    </xf>
    <xf numFmtId="0" fontId="14" fillId="0" borderId="0" xfId="1" applyFont="1" applyAlignment="1">
      <alignment horizontal="left"/>
    </xf>
    <xf numFmtId="0" fontId="18" fillId="0" borderId="0" xfId="0" applyFont="1" applyFill="1"/>
    <xf numFmtId="0" fontId="1" fillId="0" borderId="0" xfId="1" applyFont="1"/>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Alignment="1">
      <alignment wrapText="1"/>
    </xf>
    <xf numFmtId="0" fontId="0" fillId="0" borderId="0" xfId="0" applyAlignment="1">
      <alignment vertical="top" wrapText="1"/>
    </xf>
    <xf numFmtId="0" fontId="0" fillId="4" borderId="0" xfId="0" applyFill="1" applyAlignment="1">
      <alignment horizontal="center"/>
    </xf>
    <xf numFmtId="0" fontId="0" fillId="0" borderId="1" xfId="0" applyBorder="1" applyAlignment="1">
      <alignment vertical="center" wrapText="1"/>
    </xf>
    <xf numFmtId="0" fontId="0" fillId="0" borderId="1" xfId="0" applyBorder="1" applyAlignment="1">
      <alignment horizontal="center" vertical="center"/>
    </xf>
    <xf numFmtId="0" fontId="4" fillId="4" borderId="0" xfId="0" applyFont="1" applyFill="1" applyAlignment="1">
      <alignment horizontal="center"/>
    </xf>
    <xf numFmtId="0" fontId="4" fillId="0" borderId="3" xfId="0" applyFont="1" applyBorder="1" applyAlignment="1"/>
    <xf numFmtId="0" fontId="0" fillId="0" borderId="3" xfId="0" applyFont="1" applyBorder="1" applyAlignment="1"/>
    <xf numFmtId="0" fontId="0" fillId="0" borderId="0" xfId="0" applyAlignment="1">
      <alignment wrapText="1"/>
    </xf>
    <xf numFmtId="0" fontId="4" fillId="0" borderId="0" xfId="0" applyFont="1" applyAlignment="1">
      <alignment wrapText="1"/>
    </xf>
    <xf numFmtId="0" fontId="7" fillId="0" borderId="0" xfId="0" applyFont="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0" borderId="0" xfId="0" applyFont="1" applyBorder="1" applyAlignment="1">
      <alignment horizontal="center" wrapText="1"/>
    </xf>
    <xf numFmtId="0" fontId="4" fillId="0" borderId="1" xfId="0" applyFont="1" applyBorder="1" applyAlignment="1">
      <alignment horizontal="left" wrapText="1"/>
    </xf>
    <xf numFmtId="0" fontId="4" fillId="0" borderId="0" xfId="0" applyFont="1" applyBorder="1" applyAlignment="1">
      <alignment horizontal="left" wrapText="1"/>
    </xf>
    <xf numFmtId="0" fontId="0" fillId="0" borderId="5" xfId="0" applyBorder="1" applyAlignment="1">
      <alignment wrapText="1"/>
    </xf>
    <xf numFmtId="0" fontId="20" fillId="0" borderId="0" xfId="0" applyFont="1" applyAlignment="1"/>
  </cellXfs>
  <cellStyles count="3">
    <cellStyle name="Hyperlink 2" xfId="2" xr:uid="{73BC6EA1-B08B-4219-9A2D-2245CFADECB3}"/>
    <cellStyle name="Normal" xfId="0" builtinId="0"/>
    <cellStyle name="Normal 2" xfId="1" xr:uid="{FBDA50F6-2305-4573-9507-84CF7656F1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28575</xdr:colOff>
      <xdr:row>31</xdr:row>
      <xdr:rowOff>133350</xdr:rowOff>
    </xdr:from>
    <xdr:to>
      <xdr:col>19</xdr:col>
      <xdr:colOff>142875</xdr:colOff>
      <xdr:row>51</xdr:row>
      <xdr:rowOff>200025</xdr:rowOff>
    </xdr:to>
    <xdr:pic>
      <xdr:nvPicPr>
        <xdr:cNvPr id="15660" name="Picture 3">
          <a:extLst>
            <a:ext uri="{FF2B5EF4-FFF2-40B4-BE49-F238E27FC236}">
              <a16:creationId xmlns:a16="http://schemas.microsoft.com/office/drawing/2014/main" id="{AA388A89-CEEF-4B59-B3C8-830CCEA5BA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4063" t="34830" r="17619" b="6171"/>
        <a:stretch>
          <a:fillRect/>
        </a:stretch>
      </xdr:blipFill>
      <xdr:spPr bwMode="auto">
        <a:xfrm>
          <a:off x="10944225" y="7210425"/>
          <a:ext cx="6819900" cy="457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51</xdr:row>
      <xdr:rowOff>66675</xdr:rowOff>
    </xdr:from>
    <xdr:to>
      <xdr:col>19</xdr:col>
      <xdr:colOff>171450</xdr:colOff>
      <xdr:row>68</xdr:row>
      <xdr:rowOff>152400</xdr:rowOff>
    </xdr:to>
    <xdr:pic>
      <xdr:nvPicPr>
        <xdr:cNvPr id="15661" name="Picture 1">
          <a:extLst>
            <a:ext uri="{FF2B5EF4-FFF2-40B4-BE49-F238E27FC236}">
              <a16:creationId xmlns:a16="http://schemas.microsoft.com/office/drawing/2014/main" id="{06B4126C-504D-49E9-B6B1-AEBB883E3D13}"/>
            </a:ext>
            <a:ext uri="{147F2762-F138-4A5C-976F-8EAC2B608ADB}">
              <a16:predDERef xmlns:a16="http://schemas.microsoft.com/office/drawing/2014/main" pred="{AA388A89-CEEF-4B59-B3C8-830CCEA5BA9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388" t="33965" r="15450" b="3186"/>
        <a:stretch>
          <a:fillRect/>
        </a:stretch>
      </xdr:blipFill>
      <xdr:spPr bwMode="auto">
        <a:xfrm>
          <a:off x="10972800" y="11953875"/>
          <a:ext cx="6819900" cy="433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47625</xdr:colOff>
      <xdr:row>16</xdr:row>
      <xdr:rowOff>0</xdr:rowOff>
    </xdr:from>
    <xdr:to>
      <xdr:col>19</xdr:col>
      <xdr:colOff>28575</xdr:colOff>
      <xdr:row>31</xdr:row>
      <xdr:rowOff>133350</xdr:rowOff>
    </xdr:to>
    <xdr:pic>
      <xdr:nvPicPr>
        <xdr:cNvPr id="15662" name="Picture 5">
          <a:extLst>
            <a:ext uri="{FF2B5EF4-FFF2-40B4-BE49-F238E27FC236}">
              <a16:creationId xmlns:a16="http://schemas.microsoft.com/office/drawing/2014/main" id="{E3FF4568-3E42-4F17-9907-D5C7337CCD08}"/>
            </a:ext>
            <a:ext uri="{147F2762-F138-4A5C-976F-8EAC2B608ADB}">
              <a16:predDERef xmlns:a16="http://schemas.microsoft.com/office/drawing/2014/main" pred="{06B4126C-504D-49E9-B6B1-AEBB883E3D1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63275" y="2886075"/>
          <a:ext cx="6686550" cy="41910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A1:S227"/>
  <sheetViews>
    <sheetView tabSelected="1" topLeftCell="A26" zoomScale="85" zoomScaleNormal="85" workbookViewId="0">
      <selection activeCell="B41" sqref="B41"/>
    </sheetView>
  </sheetViews>
  <sheetFormatPr defaultRowHeight="12.75"/>
  <cols>
    <col min="1" max="1" width="18.42578125" customWidth="1"/>
    <col min="2" max="2" width="6.140625" style="20" customWidth="1"/>
    <col min="3" max="3" width="52.7109375" style="78" customWidth="1"/>
    <col min="4" max="4" width="11.5703125" style="14" customWidth="1"/>
    <col min="5" max="5" width="14" customWidth="1"/>
    <col min="6" max="6" width="11.28515625" customWidth="1"/>
    <col min="7" max="7" width="44" style="57" customWidth="1"/>
    <col min="8" max="8" width="7.5703125" customWidth="1"/>
  </cols>
  <sheetData>
    <row r="1" spans="1:19" ht="18">
      <c r="A1" s="10" t="s">
        <v>0</v>
      </c>
      <c r="B1" s="9"/>
      <c r="C1" s="88"/>
      <c r="D1" s="9"/>
      <c r="E1" s="9"/>
      <c r="G1" s="56"/>
      <c r="H1" s="9"/>
    </row>
    <row r="2" spans="1:19" ht="18">
      <c r="A2" s="10" t="s">
        <v>1</v>
      </c>
      <c r="B2" s="9"/>
      <c r="C2" s="88"/>
      <c r="D2" s="9"/>
      <c r="E2" s="9" t="s">
        <v>2</v>
      </c>
      <c r="F2" s="44" t="s">
        <v>3</v>
      </c>
      <c r="G2" s="56"/>
      <c r="H2" s="9"/>
    </row>
    <row r="3" spans="1:19" ht="18">
      <c r="A3" s="10" t="s">
        <v>4</v>
      </c>
      <c r="B3" s="9"/>
      <c r="C3" s="88"/>
      <c r="D3" s="9"/>
      <c r="E3" s="18" t="s">
        <v>5</v>
      </c>
      <c r="F3" s="42" t="s">
        <v>6</v>
      </c>
    </row>
    <row r="4" spans="1:19" ht="12.75" customHeight="1">
      <c r="A4" s="10"/>
      <c r="B4" s="9" t="s">
        <v>7</v>
      </c>
      <c r="C4" s="88"/>
      <c r="D4" s="9"/>
      <c r="E4" s="28" t="s">
        <v>8</v>
      </c>
      <c r="F4" s="42" t="s">
        <v>9</v>
      </c>
    </row>
    <row r="5" spans="1:19" ht="12.75" customHeight="1">
      <c r="A5" t="s">
        <v>10</v>
      </c>
      <c r="B5" s="8"/>
      <c r="C5" s="89"/>
      <c r="D5" s="9"/>
      <c r="E5" s="9"/>
      <c r="F5" s="43" t="s">
        <v>11</v>
      </c>
    </row>
    <row r="6" spans="1:19" ht="12.75" customHeight="1">
      <c r="A6" t="s">
        <v>12</v>
      </c>
      <c r="B6" s="11"/>
      <c r="C6" s="90"/>
      <c r="D6" s="9"/>
      <c r="E6" s="58" t="s">
        <v>13</v>
      </c>
    </row>
    <row r="7" spans="1:19" ht="12.75" customHeight="1">
      <c r="A7" s="42" t="s">
        <v>14</v>
      </c>
      <c r="B7" s="11"/>
      <c r="C7" s="90"/>
      <c r="D7" s="9"/>
      <c r="E7" s="66" t="s">
        <v>15</v>
      </c>
      <c r="F7" s="66" t="s">
        <v>16</v>
      </c>
    </row>
    <row r="8" spans="1:19" ht="15">
      <c r="A8" s="47" t="s">
        <v>17</v>
      </c>
      <c r="B8" s="84" t="s">
        <v>18</v>
      </c>
      <c r="C8" s="85"/>
      <c r="E8" s="67" t="s">
        <v>19</v>
      </c>
      <c r="F8" s="67">
        <v>0.41</v>
      </c>
    </row>
    <row r="9" spans="1:19" ht="15" customHeight="1">
      <c r="A9" s="42" t="s">
        <v>20</v>
      </c>
      <c r="B9" s="48">
        <f>E147</f>
        <v>0</v>
      </c>
      <c r="C9" s="90"/>
      <c r="E9" s="68" t="s">
        <v>21</v>
      </c>
      <c r="F9" s="68">
        <v>0.38</v>
      </c>
    </row>
    <row r="10" spans="1:19" ht="12.75" customHeight="1">
      <c r="A10" s="74" t="s">
        <v>22</v>
      </c>
      <c r="B10" s="78"/>
      <c r="D10" s="9"/>
      <c r="E10" s="68" t="s">
        <v>23</v>
      </c>
      <c r="F10" s="68">
        <v>0.28000000000000003</v>
      </c>
    </row>
    <row r="11" spans="1:19" ht="12.75" customHeight="1">
      <c r="A11" s="74" t="s">
        <v>24</v>
      </c>
      <c r="B11" s="78"/>
      <c r="D11" s="9"/>
      <c r="E11" s="67" t="s">
        <v>25</v>
      </c>
      <c r="F11" s="67">
        <v>0.28000000000000003</v>
      </c>
    </row>
    <row r="12" spans="1:19" ht="12.75" customHeight="1">
      <c r="A12" s="86" t="s">
        <v>26</v>
      </c>
      <c r="B12" s="86"/>
      <c r="C12" s="86"/>
      <c r="D12" s="9"/>
      <c r="E12" s="67" t="s">
        <v>27</v>
      </c>
      <c r="F12" s="67">
        <v>0.25</v>
      </c>
    </row>
    <row r="13" spans="1:19" ht="12.75" customHeight="1">
      <c r="A13" s="86"/>
      <c r="B13" s="86"/>
      <c r="C13" s="86"/>
      <c r="D13" s="9"/>
      <c r="E13" s="87" t="s">
        <v>28</v>
      </c>
      <c r="F13" s="86"/>
      <c r="G13" s="86"/>
    </row>
    <row r="14" spans="1:19" ht="12.75" customHeight="1">
      <c r="B14" s="65"/>
      <c r="C14" s="91"/>
      <c r="D14" s="9"/>
      <c r="E14" s="86"/>
      <c r="F14" s="86"/>
      <c r="G14" s="86"/>
    </row>
    <row r="15" spans="1:19" ht="15.75">
      <c r="B15" s="13" t="s">
        <v>29</v>
      </c>
    </row>
    <row r="16" spans="1:19" ht="12.75" customHeight="1">
      <c r="B16" s="80" t="s">
        <v>30</v>
      </c>
      <c r="C16" s="80"/>
      <c r="D16" s="80"/>
      <c r="E16" s="80"/>
      <c r="F16" s="80"/>
      <c r="G16" s="58" t="s">
        <v>31</v>
      </c>
      <c r="I16" s="79"/>
      <c r="J16" s="79"/>
      <c r="K16" s="79"/>
      <c r="L16" s="79"/>
      <c r="M16" s="79"/>
      <c r="N16" s="79"/>
      <c r="O16" s="79"/>
      <c r="P16" s="79"/>
      <c r="Q16" s="79"/>
      <c r="R16" s="79"/>
      <c r="S16" s="79"/>
    </row>
    <row r="17" spans="1:12" ht="36">
      <c r="B17" s="76">
        <v>1</v>
      </c>
      <c r="C17" s="30" t="s">
        <v>32</v>
      </c>
      <c r="D17" s="6" t="s">
        <v>33</v>
      </c>
      <c r="E17" s="18"/>
      <c r="F17" s="16" t="s">
        <v>34</v>
      </c>
      <c r="G17" s="59"/>
      <c r="J17" s="13" t="s">
        <v>35</v>
      </c>
    </row>
    <row r="18" spans="1:12" ht="24">
      <c r="B18" s="17">
        <f>B17+1</f>
        <v>2</v>
      </c>
      <c r="C18" s="77" t="s">
        <v>36</v>
      </c>
      <c r="D18" s="5" t="s">
        <v>37</v>
      </c>
      <c r="E18" s="55"/>
      <c r="F18" s="4" t="s">
        <v>38</v>
      </c>
      <c r="G18" s="59"/>
    </row>
    <row r="19" spans="1:12">
      <c r="B19" s="17">
        <f t="shared" ref="B19:B20" si="0">B18+1</f>
        <v>3</v>
      </c>
      <c r="C19" s="77" t="s">
        <v>39</v>
      </c>
      <c r="D19" s="5" t="s">
        <v>40</v>
      </c>
      <c r="E19" s="55"/>
      <c r="F19" s="4" t="s">
        <v>38</v>
      </c>
      <c r="G19" s="59"/>
      <c r="J19" s="45"/>
      <c r="K19" s="45"/>
      <c r="L19" s="45"/>
    </row>
    <row r="20" spans="1:12" ht="36">
      <c r="B20" s="17">
        <f t="shared" si="0"/>
        <v>4</v>
      </c>
      <c r="C20" s="30" t="s">
        <v>41</v>
      </c>
      <c r="D20" s="5" t="s">
        <v>42</v>
      </c>
      <c r="E20" s="28">
        <f>E18-E19</f>
        <v>0</v>
      </c>
      <c r="F20" s="4" t="s">
        <v>38</v>
      </c>
      <c r="G20" s="60"/>
      <c r="J20" s="45"/>
      <c r="K20" s="45"/>
      <c r="L20" s="45"/>
    </row>
    <row r="21" spans="1:12">
      <c r="B21" s="80" t="s">
        <v>43</v>
      </c>
      <c r="C21" s="80"/>
      <c r="D21" s="80"/>
      <c r="E21" s="80"/>
      <c r="F21" s="80"/>
      <c r="G21" s="58" t="s">
        <v>31</v>
      </c>
    </row>
    <row r="22" spans="1:12">
      <c r="B22" s="82">
        <f>B20+1</f>
        <v>5</v>
      </c>
      <c r="C22" s="81" t="s">
        <v>44</v>
      </c>
      <c r="D22" s="6" t="s">
        <v>45</v>
      </c>
      <c r="E22" s="12"/>
      <c r="F22" s="16" t="s">
        <v>38</v>
      </c>
      <c r="G22" s="59"/>
    </row>
    <row r="23" spans="1:12">
      <c r="B23" s="82"/>
      <c r="C23" s="81"/>
      <c r="D23" s="6" t="s">
        <v>46</v>
      </c>
      <c r="E23" s="12"/>
      <c r="F23" s="16" t="s">
        <v>38</v>
      </c>
      <c r="G23" s="59"/>
    </row>
    <row r="24" spans="1:12">
      <c r="B24" s="82"/>
      <c r="C24" s="81"/>
      <c r="D24" s="6" t="s">
        <v>47</v>
      </c>
      <c r="E24" s="12"/>
      <c r="F24" s="16" t="s">
        <v>48</v>
      </c>
      <c r="G24" s="59"/>
    </row>
    <row r="25" spans="1:12">
      <c r="A25" s="22"/>
      <c r="B25" s="17">
        <f>B22+1</f>
        <v>6</v>
      </c>
      <c r="C25" s="21" t="s">
        <v>49</v>
      </c>
      <c r="D25" s="25" t="s">
        <v>50</v>
      </c>
      <c r="E25" s="19"/>
      <c r="F25" s="24" t="s">
        <v>38</v>
      </c>
      <c r="G25" s="59"/>
      <c r="H25" s="22"/>
    </row>
    <row r="26" spans="1:12" ht="24">
      <c r="A26" s="22"/>
      <c r="B26" s="17">
        <f t="shared" ref="B26:B30" si="1">B25+1</f>
        <v>7</v>
      </c>
      <c r="C26" s="21" t="s">
        <v>51</v>
      </c>
      <c r="D26" s="25" t="s">
        <v>52</v>
      </c>
      <c r="E26" s="18"/>
      <c r="F26" s="37" t="s">
        <v>53</v>
      </c>
      <c r="G26" s="59"/>
      <c r="H26" s="22"/>
    </row>
    <row r="27" spans="1:12">
      <c r="B27" s="17">
        <f t="shared" si="1"/>
        <v>8</v>
      </c>
      <c r="C27" s="77" t="s">
        <v>54</v>
      </c>
      <c r="D27" s="6" t="s">
        <v>55</v>
      </c>
      <c r="E27" s="19"/>
      <c r="F27" s="16" t="s">
        <v>38</v>
      </c>
      <c r="G27" s="59"/>
      <c r="H27" s="22"/>
    </row>
    <row r="28" spans="1:12" ht="24">
      <c r="B28" s="17">
        <f t="shared" si="1"/>
        <v>9</v>
      </c>
      <c r="C28" s="77" t="s">
        <v>56</v>
      </c>
      <c r="D28" s="6" t="s">
        <v>57</v>
      </c>
      <c r="E28" s="18"/>
      <c r="F28" s="37" t="s">
        <v>53</v>
      </c>
      <c r="G28" s="59"/>
    </row>
    <row r="29" spans="1:12" ht="49.5" customHeight="1">
      <c r="B29" s="17">
        <f t="shared" si="1"/>
        <v>10</v>
      </c>
      <c r="C29" s="35" t="s">
        <v>58</v>
      </c>
      <c r="D29" s="6" t="s">
        <v>59</v>
      </c>
      <c r="E29" s="12"/>
      <c r="F29" s="16" t="s">
        <v>60</v>
      </c>
      <c r="G29" s="59"/>
    </row>
    <row r="30" spans="1:12" ht="24">
      <c r="B30" s="17">
        <f t="shared" si="1"/>
        <v>11</v>
      </c>
      <c r="C30" s="35" t="s">
        <v>61</v>
      </c>
      <c r="D30" s="2" t="s">
        <v>62</v>
      </c>
      <c r="E30" s="26">
        <f>E24*((E25*E26)+(E27*E28))</f>
        <v>0</v>
      </c>
      <c r="F30" s="16" t="s">
        <v>60</v>
      </c>
      <c r="G30" s="61"/>
    </row>
    <row r="31" spans="1:12">
      <c r="B31" s="83" t="s">
        <v>63</v>
      </c>
      <c r="C31" s="80"/>
      <c r="D31" s="80"/>
      <c r="E31" s="80"/>
      <c r="F31" s="80"/>
      <c r="G31" s="58" t="s">
        <v>31</v>
      </c>
    </row>
    <row r="32" spans="1:12" ht="24">
      <c r="B32" s="23">
        <f>B30+1</f>
        <v>12</v>
      </c>
      <c r="C32" s="1" t="s">
        <v>64</v>
      </c>
      <c r="D32" s="29" t="s">
        <v>65</v>
      </c>
      <c r="E32" s="18"/>
      <c r="F32" s="24" t="s">
        <v>38</v>
      </c>
      <c r="G32" s="59"/>
    </row>
    <row r="33" spans="1:19" ht="17.25" customHeight="1">
      <c r="B33" s="23">
        <f t="shared" ref="B33:B39" si="2">B32+1</f>
        <v>13</v>
      </c>
      <c r="C33" s="1" t="s">
        <v>66</v>
      </c>
      <c r="D33" s="29" t="s">
        <v>67</v>
      </c>
      <c r="E33" s="26">
        <f>E24*E32*E26</f>
        <v>0</v>
      </c>
      <c r="F33" s="16" t="s">
        <v>60</v>
      </c>
      <c r="G33" s="61"/>
    </row>
    <row r="34" spans="1:19" ht="36">
      <c r="B34" s="23">
        <f t="shared" si="2"/>
        <v>14</v>
      </c>
      <c r="C34" s="38" t="s">
        <v>68</v>
      </c>
      <c r="D34" s="2" t="s">
        <v>69</v>
      </c>
      <c r="E34" s="18"/>
      <c r="F34" s="24" t="s">
        <v>38</v>
      </c>
      <c r="G34" s="59"/>
    </row>
    <row r="35" spans="1:19">
      <c r="B35" s="23">
        <f t="shared" si="2"/>
        <v>15</v>
      </c>
      <c r="C35" s="1" t="s">
        <v>70</v>
      </c>
      <c r="D35" s="29" t="s">
        <v>71</v>
      </c>
      <c r="E35" s="26">
        <f>E24*E34*E28</f>
        <v>0</v>
      </c>
      <c r="F35" s="16" t="s">
        <v>60</v>
      </c>
      <c r="G35" s="62"/>
    </row>
    <row r="36" spans="1:19">
      <c r="B36" s="23">
        <f t="shared" si="2"/>
        <v>16</v>
      </c>
      <c r="C36" s="1" t="s">
        <v>72</v>
      </c>
      <c r="D36" s="2" t="s">
        <v>73</v>
      </c>
      <c r="E36" s="26">
        <f>E24*E17*6/12</f>
        <v>0</v>
      </c>
      <c r="F36" s="16" t="s">
        <v>60</v>
      </c>
      <c r="G36" s="63"/>
    </row>
    <row r="37" spans="1:19" s="20" customFormat="1">
      <c r="A37" s="78"/>
      <c r="B37" s="39">
        <f t="shared" si="2"/>
        <v>17</v>
      </c>
      <c r="C37" s="1" t="s">
        <v>74</v>
      </c>
      <c r="D37" s="40" t="s">
        <v>75</v>
      </c>
      <c r="E37" s="27">
        <f>0.5*(E30-E35-E33)</f>
        <v>0</v>
      </c>
      <c r="F37" s="4" t="s">
        <v>60</v>
      </c>
      <c r="G37" s="61"/>
      <c r="H37" s="78"/>
      <c r="I37" s="78"/>
      <c r="J37" s="78"/>
      <c r="K37" s="78"/>
      <c r="L37" s="78"/>
      <c r="M37" s="78"/>
      <c r="N37" s="78"/>
      <c r="O37" s="78"/>
      <c r="P37" s="78"/>
      <c r="Q37" s="78"/>
      <c r="R37" s="78"/>
      <c r="S37" s="78"/>
    </row>
    <row r="38" spans="1:19">
      <c r="B38" s="23">
        <f t="shared" si="2"/>
        <v>18</v>
      </c>
      <c r="C38" s="1" t="s">
        <v>76</v>
      </c>
      <c r="D38" s="2" t="s">
        <v>77</v>
      </c>
      <c r="E38" s="26">
        <f>E36+E35+E33+E37+E29</f>
        <v>0</v>
      </c>
      <c r="F38" s="16" t="s">
        <v>60</v>
      </c>
      <c r="G38" s="63"/>
    </row>
    <row r="39" spans="1:19">
      <c r="B39" s="23">
        <f t="shared" si="2"/>
        <v>19</v>
      </c>
      <c r="C39" s="92" t="s">
        <v>78</v>
      </c>
      <c r="D39" s="2" t="s">
        <v>77</v>
      </c>
      <c r="E39" s="26">
        <f>E38*7.48</f>
        <v>0</v>
      </c>
      <c r="F39" s="3" t="s">
        <v>79</v>
      </c>
      <c r="G39" s="61"/>
    </row>
    <row r="40" spans="1:19">
      <c r="B40" s="36" t="s">
        <v>80</v>
      </c>
      <c r="C40" s="93"/>
      <c r="D40" s="46"/>
      <c r="E40" s="47"/>
      <c r="F40" s="47"/>
      <c r="G40" s="7"/>
    </row>
    <row r="41" spans="1:19">
      <c r="B41" s="36"/>
      <c r="E41" s="15"/>
      <c r="F41" s="15"/>
    </row>
    <row r="42" spans="1:19" ht="15.75">
      <c r="B42" s="13" t="s">
        <v>81</v>
      </c>
      <c r="G42" s="58" t="s">
        <v>31</v>
      </c>
    </row>
    <row r="43" spans="1:19" ht="36">
      <c r="B43" s="76">
        <v>6</v>
      </c>
      <c r="C43" s="30" t="s">
        <v>32</v>
      </c>
      <c r="D43" s="6" t="s">
        <v>33</v>
      </c>
      <c r="E43" s="18"/>
      <c r="F43" s="16" t="s">
        <v>34</v>
      </c>
      <c r="G43" s="59"/>
    </row>
    <row r="44" spans="1:19" ht="24">
      <c r="B44" s="17">
        <v>7</v>
      </c>
      <c r="C44" s="77" t="s">
        <v>36</v>
      </c>
      <c r="D44" s="5" t="s">
        <v>37</v>
      </c>
      <c r="E44" s="55"/>
      <c r="F44" s="4" t="s">
        <v>38</v>
      </c>
      <c r="G44" s="59"/>
    </row>
    <row r="45" spans="1:19">
      <c r="B45" s="17">
        <v>8</v>
      </c>
      <c r="C45" s="77" t="s">
        <v>39</v>
      </c>
      <c r="D45" s="5" t="s">
        <v>40</v>
      </c>
      <c r="E45" s="55"/>
      <c r="F45" s="4" t="s">
        <v>38</v>
      </c>
      <c r="G45" s="59"/>
    </row>
    <row r="46" spans="1:19" ht="36">
      <c r="B46" s="17">
        <v>9</v>
      </c>
      <c r="C46" s="30" t="s">
        <v>41</v>
      </c>
      <c r="D46" s="5" t="s">
        <v>42</v>
      </c>
      <c r="E46" s="28">
        <f>E44-E45</f>
        <v>0</v>
      </c>
      <c r="F46" s="4" t="s">
        <v>38</v>
      </c>
      <c r="G46" s="64"/>
    </row>
    <row r="47" spans="1:19">
      <c r="B47" s="80" t="s">
        <v>43</v>
      </c>
      <c r="C47" s="80"/>
      <c r="D47" s="80"/>
      <c r="E47" s="80"/>
      <c r="F47" s="80"/>
      <c r="G47" s="58" t="s">
        <v>31</v>
      </c>
    </row>
    <row r="48" spans="1:19" ht="12.75" customHeight="1">
      <c r="B48" s="82">
        <v>10</v>
      </c>
      <c r="C48" s="81" t="s">
        <v>44</v>
      </c>
      <c r="D48" s="6" t="s">
        <v>45</v>
      </c>
      <c r="E48" s="12"/>
      <c r="F48" s="16" t="s">
        <v>38</v>
      </c>
      <c r="G48" s="59"/>
    </row>
    <row r="49" spans="2:7">
      <c r="B49" s="82"/>
      <c r="C49" s="81"/>
      <c r="D49" s="6" t="s">
        <v>46</v>
      </c>
      <c r="E49" s="12"/>
      <c r="F49" s="16" t="s">
        <v>38</v>
      </c>
      <c r="G49" s="59"/>
    </row>
    <row r="50" spans="2:7">
      <c r="B50" s="82"/>
      <c r="C50" s="81"/>
      <c r="D50" s="6" t="s">
        <v>47</v>
      </c>
      <c r="E50" s="12"/>
      <c r="F50" s="16" t="s">
        <v>48</v>
      </c>
      <c r="G50" s="59"/>
    </row>
    <row r="51" spans="2:7">
      <c r="B51" s="23">
        <v>11</v>
      </c>
      <c r="C51" s="21" t="s">
        <v>49</v>
      </c>
      <c r="D51" s="25" t="s">
        <v>50</v>
      </c>
      <c r="E51" s="19"/>
      <c r="F51" s="24" t="s">
        <v>38</v>
      </c>
      <c r="G51" s="59"/>
    </row>
    <row r="52" spans="2:7" ht="24">
      <c r="B52" s="23">
        <v>12</v>
      </c>
      <c r="C52" s="21" t="s">
        <v>51</v>
      </c>
      <c r="D52" s="25" t="s">
        <v>52</v>
      </c>
      <c r="E52" s="18"/>
      <c r="F52" s="37" t="s">
        <v>53</v>
      </c>
      <c r="G52" s="59"/>
    </row>
    <row r="53" spans="2:7">
      <c r="B53" s="76">
        <v>13</v>
      </c>
      <c r="C53" s="77" t="s">
        <v>54</v>
      </c>
      <c r="D53" s="6" t="s">
        <v>55</v>
      </c>
      <c r="E53" s="19"/>
      <c r="F53" s="16" t="s">
        <v>38</v>
      </c>
      <c r="G53" s="59"/>
    </row>
    <row r="54" spans="2:7" ht="24">
      <c r="B54" s="76">
        <v>14</v>
      </c>
      <c r="C54" s="77" t="s">
        <v>56</v>
      </c>
      <c r="D54" s="6" t="s">
        <v>57</v>
      </c>
      <c r="E54" s="18"/>
      <c r="F54" s="37" t="s">
        <v>53</v>
      </c>
      <c r="G54" s="59"/>
    </row>
    <row r="55" spans="2:7" ht="36">
      <c r="B55" s="76">
        <v>15</v>
      </c>
      <c r="C55" s="35" t="s">
        <v>58</v>
      </c>
      <c r="D55" s="6" t="s">
        <v>59</v>
      </c>
      <c r="E55" s="12"/>
      <c r="F55" s="16" t="s">
        <v>60</v>
      </c>
      <c r="G55" s="59"/>
    </row>
    <row r="56" spans="2:7" ht="24">
      <c r="B56" s="76">
        <v>16</v>
      </c>
      <c r="C56" s="35" t="s">
        <v>61</v>
      </c>
      <c r="D56" s="2" t="s">
        <v>62</v>
      </c>
      <c r="E56" s="26">
        <f>E50*((E51*E52)+(E53*E54))</f>
        <v>0</v>
      </c>
      <c r="F56" s="16" t="s">
        <v>60</v>
      </c>
      <c r="G56" s="61"/>
    </row>
    <row r="57" spans="2:7">
      <c r="B57" s="83" t="s">
        <v>63</v>
      </c>
      <c r="C57" s="80"/>
      <c r="D57" s="80"/>
      <c r="E57" s="80"/>
      <c r="F57" s="80"/>
      <c r="G57" s="58" t="s">
        <v>31</v>
      </c>
    </row>
    <row r="58" spans="2:7" ht="24">
      <c r="B58" s="23">
        <v>20</v>
      </c>
      <c r="C58" s="1" t="s">
        <v>64</v>
      </c>
      <c r="D58" s="29" t="s">
        <v>65</v>
      </c>
      <c r="E58" s="18"/>
      <c r="F58" s="24" t="s">
        <v>38</v>
      </c>
      <c r="G58" s="59"/>
    </row>
    <row r="59" spans="2:7">
      <c r="B59" s="23">
        <f t="shared" ref="B59:B65" si="3">B58+1</f>
        <v>21</v>
      </c>
      <c r="C59" s="1" t="s">
        <v>66</v>
      </c>
      <c r="D59" s="29" t="s">
        <v>67</v>
      </c>
      <c r="E59" s="26">
        <f>E50*E58*E52</f>
        <v>0</v>
      </c>
      <c r="F59" s="16" t="s">
        <v>60</v>
      </c>
      <c r="G59" s="61"/>
    </row>
    <row r="60" spans="2:7" ht="59.25" customHeight="1">
      <c r="B60" s="23">
        <f t="shared" si="3"/>
        <v>22</v>
      </c>
      <c r="C60" s="38" t="s">
        <v>68</v>
      </c>
      <c r="D60" s="2" t="s">
        <v>69</v>
      </c>
      <c r="E60" s="18"/>
      <c r="F60" s="24" t="s">
        <v>38</v>
      </c>
      <c r="G60" s="59"/>
    </row>
    <row r="61" spans="2:7">
      <c r="B61" s="23">
        <f t="shared" si="3"/>
        <v>23</v>
      </c>
      <c r="C61" s="1" t="s">
        <v>70</v>
      </c>
      <c r="D61" s="29" t="s">
        <v>71</v>
      </c>
      <c r="E61" s="26">
        <f>E50*E60*E54</f>
        <v>0</v>
      </c>
      <c r="F61" s="16" t="s">
        <v>60</v>
      </c>
      <c r="G61" s="62"/>
    </row>
    <row r="62" spans="2:7">
      <c r="B62" s="23">
        <f t="shared" si="3"/>
        <v>24</v>
      </c>
      <c r="C62" s="1" t="s">
        <v>72</v>
      </c>
      <c r="D62" s="2" t="s">
        <v>73</v>
      </c>
      <c r="E62" s="26">
        <f>E50*E43*6/12</f>
        <v>0</v>
      </c>
      <c r="F62" s="16" t="s">
        <v>60</v>
      </c>
      <c r="G62" s="63"/>
    </row>
    <row r="63" spans="2:7">
      <c r="B63" s="39">
        <f t="shared" si="3"/>
        <v>25</v>
      </c>
      <c r="C63" s="1" t="s">
        <v>74</v>
      </c>
      <c r="D63" s="40" t="s">
        <v>75</v>
      </c>
      <c r="E63" s="27">
        <f>0.5*(E56-E61-E59)</f>
        <v>0</v>
      </c>
      <c r="F63" s="4" t="s">
        <v>60</v>
      </c>
      <c r="G63" s="61"/>
    </row>
    <row r="64" spans="2:7">
      <c r="B64" s="23">
        <f t="shared" si="3"/>
        <v>26</v>
      </c>
      <c r="C64" s="1" t="s">
        <v>76</v>
      </c>
      <c r="D64" s="2" t="s">
        <v>77</v>
      </c>
      <c r="E64" s="26">
        <f>E62+E61+E59+E63+E55</f>
        <v>0</v>
      </c>
      <c r="F64" s="16" t="s">
        <v>60</v>
      </c>
      <c r="G64" s="63"/>
    </row>
    <row r="65" spans="2:7">
      <c r="B65" s="23">
        <f t="shared" si="3"/>
        <v>27</v>
      </c>
      <c r="C65" s="92" t="s">
        <v>78</v>
      </c>
      <c r="D65" s="2" t="s">
        <v>77</v>
      </c>
      <c r="E65" s="26">
        <f>E64*7.48</f>
        <v>0</v>
      </c>
      <c r="F65" s="3" t="s">
        <v>79</v>
      </c>
      <c r="G65" s="61"/>
    </row>
    <row r="68" spans="2:7" ht="15.75">
      <c r="B68" s="13" t="s">
        <v>82</v>
      </c>
      <c r="G68" s="58" t="s">
        <v>31</v>
      </c>
    </row>
    <row r="69" spans="2:7" ht="36">
      <c r="B69" s="76">
        <v>6</v>
      </c>
      <c r="C69" s="30" t="s">
        <v>32</v>
      </c>
      <c r="D69" s="6" t="s">
        <v>33</v>
      </c>
      <c r="E69" s="18"/>
      <c r="F69" s="16" t="s">
        <v>34</v>
      </c>
      <c r="G69" s="59"/>
    </row>
    <row r="70" spans="2:7" ht="24">
      <c r="B70" s="17">
        <v>7</v>
      </c>
      <c r="C70" s="77" t="s">
        <v>36</v>
      </c>
      <c r="D70" s="5" t="s">
        <v>37</v>
      </c>
      <c r="E70" s="55"/>
      <c r="F70" s="4" t="s">
        <v>38</v>
      </c>
      <c r="G70" s="59"/>
    </row>
    <row r="71" spans="2:7">
      <c r="B71" s="17">
        <v>8</v>
      </c>
      <c r="C71" s="77" t="s">
        <v>39</v>
      </c>
      <c r="D71" s="5" t="s">
        <v>40</v>
      </c>
      <c r="E71" s="55"/>
      <c r="F71" s="4" t="s">
        <v>38</v>
      </c>
      <c r="G71" s="59"/>
    </row>
    <row r="72" spans="2:7" ht="36">
      <c r="B72" s="17">
        <v>9</v>
      </c>
      <c r="C72" s="30" t="s">
        <v>41</v>
      </c>
      <c r="D72" s="5" t="s">
        <v>42</v>
      </c>
      <c r="E72" s="28">
        <f>E70-E71</f>
        <v>0</v>
      </c>
      <c r="F72" s="4" t="s">
        <v>38</v>
      </c>
      <c r="G72" s="64"/>
    </row>
    <row r="73" spans="2:7">
      <c r="B73" s="80" t="s">
        <v>43</v>
      </c>
      <c r="C73" s="80"/>
      <c r="D73" s="80"/>
      <c r="E73" s="80"/>
      <c r="F73" s="80"/>
      <c r="G73" s="58" t="s">
        <v>31</v>
      </c>
    </row>
    <row r="74" spans="2:7" ht="12.75" customHeight="1">
      <c r="B74" s="82">
        <v>10</v>
      </c>
      <c r="C74" s="81" t="s">
        <v>44</v>
      </c>
      <c r="D74" s="6" t="s">
        <v>45</v>
      </c>
      <c r="E74" s="12" t="s">
        <v>83</v>
      </c>
      <c r="F74" s="16" t="s">
        <v>38</v>
      </c>
      <c r="G74" s="59"/>
    </row>
    <row r="75" spans="2:7">
      <c r="B75" s="82"/>
      <c r="C75" s="81"/>
      <c r="D75" s="6" t="s">
        <v>46</v>
      </c>
      <c r="E75" s="12" t="s">
        <v>83</v>
      </c>
      <c r="F75" s="16" t="s">
        <v>38</v>
      </c>
      <c r="G75" s="59"/>
    </row>
    <row r="76" spans="2:7">
      <c r="B76" s="82"/>
      <c r="C76" s="81"/>
      <c r="D76" s="6" t="s">
        <v>47</v>
      </c>
      <c r="E76" s="12"/>
      <c r="F76" s="16" t="s">
        <v>48</v>
      </c>
      <c r="G76" s="59"/>
    </row>
    <row r="77" spans="2:7">
      <c r="B77" s="23">
        <v>11</v>
      </c>
      <c r="C77" s="21" t="s">
        <v>49</v>
      </c>
      <c r="D77" s="25" t="s">
        <v>50</v>
      </c>
      <c r="E77" s="19"/>
      <c r="F77" s="24" t="s">
        <v>38</v>
      </c>
      <c r="G77" s="59"/>
    </row>
    <row r="78" spans="2:7" ht="24">
      <c r="B78" s="23">
        <v>12</v>
      </c>
      <c r="C78" s="21" t="s">
        <v>51</v>
      </c>
      <c r="D78" s="25" t="s">
        <v>52</v>
      </c>
      <c r="E78" s="18"/>
      <c r="F78" s="37" t="s">
        <v>53</v>
      </c>
      <c r="G78" s="59"/>
    </row>
    <row r="79" spans="2:7">
      <c r="B79" s="76">
        <v>13</v>
      </c>
      <c r="C79" s="77" t="s">
        <v>54</v>
      </c>
      <c r="D79" s="6" t="s">
        <v>55</v>
      </c>
      <c r="E79" s="18"/>
      <c r="F79" s="16" t="s">
        <v>38</v>
      </c>
      <c r="G79" s="59"/>
    </row>
    <row r="80" spans="2:7" ht="24">
      <c r="B80" s="76">
        <v>14</v>
      </c>
      <c r="C80" s="77" t="s">
        <v>56</v>
      </c>
      <c r="D80" s="6" t="s">
        <v>57</v>
      </c>
      <c r="E80" s="18"/>
      <c r="F80" s="37" t="s">
        <v>53</v>
      </c>
      <c r="G80" s="59"/>
    </row>
    <row r="81" spans="2:7" ht="36">
      <c r="B81" s="76">
        <v>15</v>
      </c>
      <c r="C81" s="35" t="s">
        <v>58</v>
      </c>
      <c r="D81" s="6" t="s">
        <v>59</v>
      </c>
      <c r="E81" s="18"/>
      <c r="F81" s="16" t="s">
        <v>60</v>
      </c>
      <c r="G81" s="59"/>
    </row>
    <row r="82" spans="2:7" ht="24">
      <c r="B82" s="76">
        <v>16</v>
      </c>
      <c r="C82" s="35" t="s">
        <v>61</v>
      </c>
      <c r="D82" s="2" t="s">
        <v>62</v>
      </c>
      <c r="E82" s="26">
        <f>E76*((E77*E78)+(E79*E80))</f>
        <v>0</v>
      </c>
      <c r="F82" s="16" t="s">
        <v>60</v>
      </c>
      <c r="G82" s="61"/>
    </row>
    <row r="83" spans="2:7">
      <c r="B83" s="83" t="s">
        <v>63</v>
      </c>
      <c r="C83" s="80"/>
      <c r="D83" s="80"/>
      <c r="E83" s="80"/>
      <c r="F83" s="80"/>
      <c r="G83" s="58" t="s">
        <v>31</v>
      </c>
    </row>
    <row r="84" spans="2:7" ht="24">
      <c r="B84" s="23">
        <v>20</v>
      </c>
      <c r="C84" s="1" t="s">
        <v>64</v>
      </c>
      <c r="D84" s="29" t="s">
        <v>65</v>
      </c>
      <c r="E84" s="18"/>
      <c r="F84" s="24" t="s">
        <v>38</v>
      </c>
      <c r="G84" s="59"/>
    </row>
    <row r="85" spans="2:7">
      <c r="B85" s="23">
        <f t="shared" ref="B85:B91" si="4">B84+1</f>
        <v>21</v>
      </c>
      <c r="C85" s="1" t="s">
        <v>66</v>
      </c>
      <c r="D85" s="29" t="s">
        <v>67</v>
      </c>
      <c r="E85" s="26">
        <f>E76*E84*E78</f>
        <v>0</v>
      </c>
      <c r="F85" s="16" t="s">
        <v>60</v>
      </c>
      <c r="G85" s="61"/>
    </row>
    <row r="86" spans="2:7" ht="36">
      <c r="B86" s="23">
        <f t="shared" si="4"/>
        <v>22</v>
      </c>
      <c r="C86" s="38" t="s">
        <v>68</v>
      </c>
      <c r="D86" s="2" t="s">
        <v>69</v>
      </c>
      <c r="E86" s="18"/>
      <c r="F86" s="24" t="s">
        <v>38</v>
      </c>
      <c r="G86" s="59"/>
    </row>
    <row r="87" spans="2:7">
      <c r="B87" s="23">
        <f t="shared" si="4"/>
        <v>23</v>
      </c>
      <c r="C87" s="1" t="s">
        <v>70</v>
      </c>
      <c r="D87" s="29" t="s">
        <v>71</v>
      </c>
      <c r="E87" s="26">
        <f>E76*E86*E80</f>
        <v>0</v>
      </c>
      <c r="F87" s="16" t="s">
        <v>60</v>
      </c>
      <c r="G87" s="62"/>
    </row>
    <row r="88" spans="2:7">
      <c r="B88" s="23">
        <f t="shared" si="4"/>
        <v>24</v>
      </c>
      <c r="C88" s="1" t="s">
        <v>72</v>
      </c>
      <c r="D88" s="2" t="s">
        <v>73</v>
      </c>
      <c r="E88" s="26">
        <f>E76*E69*6/12</f>
        <v>0</v>
      </c>
      <c r="F88" s="16" t="s">
        <v>60</v>
      </c>
      <c r="G88" s="63"/>
    </row>
    <row r="89" spans="2:7">
      <c r="B89" s="39">
        <f t="shared" si="4"/>
        <v>25</v>
      </c>
      <c r="C89" s="1" t="s">
        <v>74</v>
      </c>
      <c r="D89" s="40" t="s">
        <v>75</v>
      </c>
      <c r="E89" s="27">
        <f>0.5*(E82-E87-E85)</f>
        <v>0</v>
      </c>
      <c r="F89" s="4" t="s">
        <v>60</v>
      </c>
      <c r="G89" s="61"/>
    </row>
    <row r="90" spans="2:7">
      <c r="B90" s="23">
        <f t="shared" si="4"/>
        <v>26</v>
      </c>
      <c r="C90" s="1" t="s">
        <v>76</v>
      </c>
      <c r="D90" s="2" t="s">
        <v>77</v>
      </c>
      <c r="E90" s="26">
        <f>E88+E87+E85+E89+E81</f>
        <v>0</v>
      </c>
      <c r="F90" s="16" t="s">
        <v>60</v>
      </c>
      <c r="G90" s="63"/>
    </row>
    <row r="91" spans="2:7">
      <c r="B91" s="23">
        <f t="shared" si="4"/>
        <v>27</v>
      </c>
      <c r="C91" s="92" t="s">
        <v>78</v>
      </c>
      <c r="D91" s="2" t="s">
        <v>77</v>
      </c>
      <c r="E91" s="26">
        <f>E90*7.48</f>
        <v>0</v>
      </c>
      <c r="F91" s="3" t="s">
        <v>79</v>
      </c>
      <c r="G91" s="61"/>
    </row>
    <row r="94" spans="2:7" ht="15.75">
      <c r="B94" s="13" t="s">
        <v>84</v>
      </c>
      <c r="G94" s="58" t="s">
        <v>31</v>
      </c>
    </row>
    <row r="95" spans="2:7" ht="36">
      <c r="B95" s="76">
        <v>6</v>
      </c>
      <c r="C95" s="30" t="s">
        <v>32</v>
      </c>
      <c r="D95" s="6" t="s">
        <v>33</v>
      </c>
      <c r="E95" s="18"/>
      <c r="F95" s="16" t="s">
        <v>34</v>
      </c>
      <c r="G95" s="59"/>
    </row>
    <row r="96" spans="2:7" ht="24">
      <c r="B96" s="17">
        <v>7</v>
      </c>
      <c r="C96" s="77" t="s">
        <v>36</v>
      </c>
      <c r="D96" s="5" t="s">
        <v>37</v>
      </c>
      <c r="E96" s="55"/>
      <c r="F96" s="4" t="s">
        <v>38</v>
      </c>
      <c r="G96" s="59"/>
    </row>
    <row r="97" spans="2:7">
      <c r="B97" s="17">
        <v>8</v>
      </c>
      <c r="C97" s="77" t="s">
        <v>39</v>
      </c>
      <c r="D97" s="5" t="s">
        <v>40</v>
      </c>
      <c r="E97" s="55"/>
      <c r="F97" s="4" t="s">
        <v>38</v>
      </c>
      <c r="G97" s="59"/>
    </row>
    <row r="98" spans="2:7" ht="36">
      <c r="B98" s="17">
        <v>9</v>
      </c>
      <c r="C98" s="30" t="s">
        <v>41</v>
      </c>
      <c r="D98" s="5" t="s">
        <v>42</v>
      </c>
      <c r="E98" s="28">
        <f>E96-E97</f>
        <v>0</v>
      </c>
      <c r="F98" s="4" t="s">
        <v>38</v>
      </c>
      <c r="G98" s="64"/>
    </row>
    <row r="99" spans="2:7">
      <c r="B99" s="80" t="s">
        <v>43</v>
      </c>
      <c r="C99" s="80"/>
      <c r="D99" s="80"/>
      <c r="E99" s="80"/>
      <c r="F99" s="80"/>
      <c r="G99" s="58" t="s">
        <v>31</v>
      </c>
    </row>
    <row r="100" spans="2:7" ht="12.75" customHeight="1">
      <c r="B100" s="82">
        <v>10</v>
      </c>
      <c r="C100" s="81" t="s">
        <v>44</v>
      </c>
      <c r="D100" s="6" t="s">
        <v>45</v>
      </c>
      <c r="E100" s="18" t="s">
        <v>83</v>
      </c>
      <c r="F100" s="16" t="s">
        <v>38</v>
      </c>
      <c r="G100" s="59"/>
    </row>
    <row r="101" spans="2:7">
      <c r="B101" s="82"/>
      <c r="C101" s="81"/>
      <c r="D101" s="6" t="s">
        <v>46</v>
      </c>
      <c r="E101" s="18" t="s">
        <v>83</v>
      </c>
      <c r="F101" s="16" t="s">
        <v>38</v>
      </c>
      <c r="G101" s="59"/>
    </row>
    <row r="102" spans="2:7">
      <c r="B102" s="82"/>
      <c r="C102" s="81"/>
      <c r="D102" s="6" t="s">
        <v>47</v>
      </c>
      <c r="E102" s="18"/>
      <c r="F102" s="16" t="s">
        <v>48</v>
      </c>
      <c r="G102" s="59"/>
    </row>
    <row r="103" spans="2:7">
      <c r="B103" s="23">
        <v>11</v>
      </c>
      <c r="C103" s="21" t="s">
        <v>49</v>
      </c>
      <c r="D103" s="25" t="s">
        <v>50</v>
      </c>
      <c r="E103" s="18"/>
      <c r="F103" s="24" t="s">
        <v>38</v>
      </c>
      <c r="G103" s="59"/>
    </row>
    <row r="104" spans="2:7" ht="24">
      <c r="B104" s="23">
        <v>12</v>
      </c>
      <c r="C104" s="21" t="s">
        <v>51</v>
      </c>
      <c r="D104" s="25" t="s">
        <v>52</v>
      </c>
      <c r="E104" s="18"/>
      <c r="F104" s="37" t="s">
        <v>53</v>
      </c>
      <c r="G104" s="59"/>
    </row>
    <row r="105" spans="2:7">
      <c r="B105" s="76">
        <v>13</v>
      </c>
      <c r="C105" s="77" t="s">
        <v>54</v>
      </c>
      <c r="D105" s="6" t="s">
        <v>55</v>
      </c>
      <c r="E105" s="18"/>
      <c r="F105" s="16" t="s">
        <v>38</v>
      </c>
      <c r="G105" s="59"/>
    </row>
    <row r="106" spans="2:7" ht="24">
      <c r="B106" s="76">
        <v>14</v>
      </c>
      <c r="C106" s="77" t="s">
        <v>56</v>
      </c>
      <c r="D106" s="6" t="s">
        <v>57</v>
      </c>
      <c r="E106" s="18"/>
      <c r="F106" s="37" t="s">
        <v>53</v>
      </c>
      <c r="G106" s="59"/>
    </row>
    <row r="107" spans="2:7" ht="36">
      <c r="B107" s="76">
        <v>15</v>
      </c>
      <c r="C107" s="35" t="s">
        <v>58</v>
      </c>
      <c r="D107" s="6" t="s">
        <v>59</v>
      </c>
      <c r="E107" s="18"/>
      <c r="F107" s="16" t="s">
        <v>60</v>
      </c>
      <c r="G107" s="59"/>
    </row>
    <row r="108" spans="2:7" ht="24">
      <c r="B108" s="76">
        <v>16</v>
      </c>
      <c r="C108" s="35" t="s">
        <v>61</v>
      </c>
      <c r="D108" s="2" t="s">
        <v>62</v>
      </c>
      <c r="E108" s="26">
        <f>E102*((E103*E104)+(E105*E106))</f>
        <v>0</v>
      </c>
      <c r="F108" s="16" t="s">
        <v>60</v>
      </c>
      <c r="G108" s="61"/>
    </row>
    <row r="109" spans="2:7">
      <c r="B109" s="83" t="s">
        <v>63</v>
      </c>
      <c r="C109" s="80"/>
      <c r="D109" s="80"/>
      <c r="E109" s="80"/>
      <c r="F109" s="80"/>
      <c r="G109" s="58" t="s">
        <v>31</v>
      </c>
    </row>
    <row r="110" spans="2:7" ht="24">
      <c r="B110" s="23">
        <v>20</v>
      </c>
      <c r="C110" s="1" t="s">
        <v>64</v>
      </c>
      <c r="D110" s="29" t="s">
        <v>65</v>
      </c>
      <c r="E110" s="18"/>
      <c r="F110" s="24" t="s">
        <v>38</v>
      </c>
      <c r="G110" s="59"/>
    </row>
    <row r="111" spans="2:7">
      <c r="B111" s="23">
        <f t="shared" ref="B111:B117" si="5">B110+1</f>
        <v>21</v>
      </c>
      <c r="C111" s="1" t="s">
        <v>66</v>
      </c>
      <c r="D111" s="29" t="s">
        <v>67</v>
      </c>
      <c r="E111" s="26">
        <f>E102*E110*E104</f>
        <v>0</v>
      </c>
      <c r="F111" s="16" t="s">
        <v>60</v>
      </c>
      <c r="G111" s="61"/>
    </row>
    <row r="112" spans="2:7" ht="36">
      <c r="B112" s="23">
        <f t="shared" si="5"/>
        <v>22</v>
      </c>
      <c r="C112" s="38" t="s">
        <v>68</v>
      </c>
      <c r="D112" s="2" t="s">
        <v>69</v>
      </c>
      <c r="E112" s="18"/>
      <c r="F112" s="24" t="s">
        <v>38</v>
      </c>
      <c r="G112" s="59"/>
    </row>
    <row r="113" spans="2:7">
      <c r="B113" s="23">
        <f t="shared" si="5"/>
        <v>23</v>
      </c>
      <c r="C113" s="1" t="s">
        <v>70</v>
      </c>
      <c r="D113" s="29" t="s">
        <v>71</v>
      </c>
      <c r="E113" s="26">
        <f>E102*E112*E106</f>
        <v>0</v>
      </c>
      <c r="F113" s="16" t="s">
        <v>60</v>
      </c>
      <c r="G113" s="62"/>
    </row>
    <row r="114" spans="2:7">
      <c r="B114" s="23">
        <f t="shared" si="5"/>
        <v>24</v>
      </c>
      <c r="C114" s="1" t="s">
        <v>72</v>
      </c>
      <c r="D114" s="2" t="s">
        <v>73</v>
      </c>
      <c r="E114" s="26">
        <f>E102*E95*6/12</f>
        <v>0</v>
      </c>
      <c r="F114" s="16" t="s">
        <v>60</v>
      </c>
      <c r="G114" s="63"/>
    </row>
    <row r="115" spans="2:7">
      <c r="B115" s="39">
        <f t="shared" si="5"/>
        <v>25</v>
      </c>
      <c r="C115" s="1" t="s">
        <v>74</v>
      </c>
      <c r="D115" s="40" t="s">
        <v>75</v>
      </c>
      <c r="E115" s="27">
        <f>0.5*(E108-E113-E111)</f>
        <v>0</v>
      </c>
      <c r="F115" s="4" t="s">
        <v>60</v>
      </c>
      <c r="G115" s="61"/>
    </row>
    <row r="116" spans="2:7">
      <c r="B116" s="23">
        <f t="shared" si="5"/>
        <v>26</v>
      </c>
      <c r="C116" s="1" t="s">
        <v>76</v>
      </c>
      <c r="D116" s="2" t="s">
        <v>77</v>
      </c>
      <c r="E116" s="26">
        <f>E114+E113+E111+E115+E107</f>
        <v>0</v>
      </c>
      <c r="F116" s="16" t="s">
        <v>60</v>
      </c>
      <c r="G116" s="63"/>
    </row>
    <row r="117" spans="2:7">
      <c r="B117" s="23">
        <f t="shared" si="5"/>
        <v>27</v>
      </c>
      <c r="C117" s="92" t="s">
        <v>78</v>
      </c>
      <c r="D117" s="2" t="s">
        <v>77</v>
      </c>
      <c r="E117" s="26">
        <f>E116*7.48</f>
        <v>0</v>
      </c>
      <c r="F117" s="3" t="s">
        <v>79</v>
      </c>
      <c r="G117" s="61"/>
    </row>
    <row r="120" spans="2:7" ht="15.75">
      <c r="B120" s="13" t="s">
        <v>85</v>
      </c>
      <c r="G120" s="58" t="s">
        <v>31</v>
      </c>
    </row>
    <row r="121" spans="2:7" ht="36">
      <c r="B121" s="76">
        <v>6</v>
      </c>
      <c r="C121" s="30" t="s">
        <v>32</v>
      </c>
      <c r="D121" s="6" t="s">
        <v>33</v>
      </c>
      <c r="E121" s="18"/>
      <c r="F121" s="16" t="s">
        <v>34</v>
      </c>
      <c r="G121" s="59"/>
    </row>
    <row r="122" spans="2:7" ht="24">
      <c r="B122" s="17">
        <v>7</v>
      </c>
      <c r="C122" s="77" t="s">
        <v>36</v>
      </c>
      <c r="D122" s="5" t="s">
        <v>37</v>
      </c>
      <c r="E122" s="55"/>
      <c r="F122" s="4" t="s">
        <v>38</v>
      </c>
      <c r="G122" s="59"/>
    </row>
    <row r="123" spans="2:7">
      <c r="B123" s="17">
        <v>8</v>
      </c>
      <c r="C123" s="77" t="s">
        <v>39</v>
      </c>
      <c r="D123" s="5" t="s">
        <v>40</v>
      </c>
      <c r="E123" s="55"/>
      <c r="F123" s="4" t="s">
        <v>38</v>
      </c>
      <c r="G123" s="59"/>
    </row>
    <row r="124" spans="2:7" ht="36">
      <c r="B124" s="17">
        <v>9</v>
      </c>
      <c r="C124" s="30" t="s">
        <v>41</v>
      </c>
      <c r="D124" s="5" t="s">
        <v>42</v>
      </c>
      <c r="E124" s="28">
        <f>E122-E123</f>
        <v>0</v>
      </c>
      <c r="F124" s="4" t="s">
        <v>38</v>
      </c>
      <c r="G124" s="64"/>
    </row>
    <row r="125" spans="2:7">
      <c r="B125" s="80" t="s">
        <v>43</v>
      </c>
      <c r="C125" s="80"/>
      <c r="D125" s="80"/>
      <c r="E125" s="80"/>
      <c r="F125" s="80"/>
      <c r="G125" s="58" t="s">
        <v>31</v>
      </c>
    </row>
    <row r="126" spans="2:7" ht="12.75" customHeight="1">
      <c r="B126" s="82">
        <v>10</v>
      </c>
      <c r="C126" s="81" t="s">
        <v>44</v>
      </c>
      <c r="D126" s="6" t="s">
        <v>45</v>
      </c>
      <c r="E126" s="18" t="s">
        <v>83</v>
      </c>
      <c r="F126" s="16" t="s">
        <v>38</v>
      </c>
      <c r="G126" s="59"/>
    </row>
    <row r="127" spans="2:7">
      <c r="B127" s="82"/>
      <c r="C127" s="81"/>
      <c r="D127" s="6" t="s">
        <v>46</v>
      </c>
      <c r="E127" s="18" t="s">
        <v>83</v>
      </c>
      <c r="F127" s="16" t="s">
        <v>38</v>
      </c>
      <c r="G127" s="59"/>
    </row>
    <row r="128" spans="2:7">
      <c r="B128" s="82"/>
      <c r="C128" s="81"/>
      <c r="D128" s="6" t="s">
        <v>47</v>
      </c>
      <c r="E128" s="18"/>
      <c r="F128" s="16" t="s">
        <v>48</v>
      </c>
      <c r="G128" s="59"/>
    </row>
    <row r="129" spans="2:7">
      <c r="B129" s="23">
        <v>11</v>
      </c>
      <c r="C129" s="21" t="s">
        <v>49</v>
      </c>
      <c r="D129" s="25" t="s">
        <v>50</v>
      </c>
      <c r="E129" s="18"/>
      <c r="F129" s="24" t="s">
        <v>38</v>
      </c>
      <c r="G129" s="59"/>
    </row>
    <row r="130" spans="2:7" ht="24">
      <c r="B130" s="23">
        <v>12</v>
      </c>
      <c r="C130" s="21" t="s">
        <v>51</v>
      </c>
      <c r="D130" s="25" t="s">
        <v>52</v>
      </c>
      <c r="E130" s="18"/>
      <c r="F130" s="37" t="s">
        <v>53</v>
      </c>
      <c r="G130" s="59"/>
    </row>
    <row r="131" spans="2:7">
      <c r="B131" s="76">
        <v>13</v>
      </c>
      <c r="C131" s="77" t="s">
        <v>54</v>
      </c>
      <c r="D131" s="6" t="s">
        <v>55</v>
      </c>
      <c r="E131" s="18"/>
      <c r="F131" s="16" t="s">
        <v>38</v>
      </c>
      <c r="G131" s="59"/>
    </row>
    <row r="132" spans="2:7" ht="24">
      <c r="B132" s="76">
        <v>14</v>
      </c>
      <c r="C132" s="77" t="s">
        <v>56</v>
      </c>
      <c r="D132" s="6" t="s">
        <v>57</v>
      </c>
      <c r="E132" s="18"/>
      <c r="F132" s="37" t="s">
        <v>53</v>
      </c>
      <c r="G132" s="59"/>
    </row>
    <row r="133" spans="2:7" ht="36">
      <c r="B133" s="76">
        <v>15</v>
      </c>
      <c r="C133" s="35" t="s">
        <v>58</v>
      </c>
      <c r="D133" s="6" t="s">
        <v>59</v>
      </c>
      <c r="E133" s="18"/>
      <c r="F133" s="16" t="s">
        <v>60</v>
      </c>
      <c r="G133" s="59"/>
    </row>
    <row r="134" spans="2:7" ht="24">
      <c r="B134" s="76">
        <v>16</v>
      </c>
      <c r="C134" s="35" t="s">
        <v>61</v>
      </c>
      <c r="D134" s="2" t="s">
        <v>62</v>
      </c>
      <c r="E134" s="26">
        <f>E128*((E129*E130)+(E131*E132))</f>
        <v>0</v>
      </c>
      <c r="F134" s="16" t="s">
        <v>60</v>
      </c>
      <c r="G134" s="61"/>
    </row>
    <row r="135" spans="2:7">
      <c r="B135" s="83" t="s">
        <v>63</v>
      </c>
      <c r="C135" s="80"/>
      <c r="D135" s="80"/>
      <c r="E135" s="80"/>
      <c r="F135" s="80"/>
      <c r="G135" s="58" t="s">
        <v>31</v>
      </c>
    </row>
    <row r="136" spans="2:7" ht="24">
      <c r="B136" s="23">
        <v>20</v>
      </c>
      <c r="C136" s="1" t="s">
        <v>64</v>
      </c>
      <c r="D136" s="29" t="s">
        <v>65</v>
      </c>
      <c r="E136" s="18"/>
      <c r="F136" s="24" t="s">
        <v>38</v>
      </c>
      <c r="G136" s="59"/>
    </row>
    <row r="137" spans="2:7">
      <c r="B137" s="23">
        <f t="shared" ref="B137:B143" si="6">B136+1</f>
        <v>21</v>
      </c>
      <c r="C137" s="1" t="s">
        <v>66</v>
      </c>
      <c r="D137" s="29" t="s">
        <v>67</v>
      </c>
      <c r="E137" s="26">
        <f>E128*E136*E130</f>
        <v>0</v>
      </c>
      <c r="F137" s="16" t="s">
        <v>60</v>
      </c>
      <c r="G137" s="61"/>
    </row>
    <row r="138" spans="2:7" ht="36">
      <c r="B138" s="23">
        <f t="shared" si="6"/>
        <v>22</v>
      </c>
      <c r="C138" s="38" t="s">
        <v>68</v>
      </c>
      <c r="D138" s="2" t="s">
        <v>69</v>
      </c>
      <c r="E138" s="18"/>
      <c r="F138" s="24" t="s">
        <v>38</v>
      </c>
      <c r="G138" s="59"/>
    </row>
    <row r="139" spans="2:7">
      <c r="B139" s="23">
        <f t="shared" si="6"/>
        <v>23</v>
      </c>
      <c r="C139" s="1" t="s">
        <v>70</v>
      </c>
      <c r="D139" s="29" t="s">
        <v>71</v>
      </c>
      <c r="E139" s="26">
        <f>E128*E138*E132</f>
        <v>0</v>
      </c>
      <c r="F139" s="16" t="s">
        <v>60</v>
      </c>
      <c r="G139" s="62"/>
    </row>
    <row r="140" spans="2:7">
      <c r="B140" s="23">
        <f t="shared" si="6"/>
        <v>24</v>
      </c>
      <c r="C140" s="1" t="s">
        <v>72</v>
      </c>
      <c r="D140" s="2" t="s">
        <v>73</v>
      </c>
      <c r="E140" s="26">
        <f>E128*E121*6/12</f>
        <v>0</v>
      </c>
      <c r="F140" s="16" t="s">
        <v>60</v>
      </c>
      <c r="G140" s="63"/>
    </row>
    <row r="141" spans="2:7">
      <c r="B141" s="39">
        <f t="shared" si="6"/>
        <v>25</v>
      </c>
      <c r="C141" s="1" t="s">
        <v>74</v>
      </c>
      <c r="D141" s="40" t="s">
        <v>75</v>
      </c>
      <c r="E141" s="27">
        <f>0.5*(E134-E139-E137)</f>
        <v>0</v>
      </c>
      <c r="F141" s="4" t="s">
        <v>60</v>
      </c>
      <c r="G141" s="61"/>
    </row>
    <row r="142" spans="2:7">
      <c r="B142" s="23">
        <f t="shared" si="6"/>
        <v>26</v>
      </c>
      <c r="C142" s="1" t="s">
        <v>76</v>
      </c>
      <c r="D142" s="2" t="s">
        <v>77</v>
      </c>
      <c r="E142" s="26">
        <f>E140+E139+E137+E141+E133</f>
        <v>0</v>
      </c>
      <c r="F142" s="16" t="s">
        <v>60</v>
      </c>
      <c r="G142" s="63"/>
    </row>
    <row r="143" spans="2:7">
      <c r="B143" s="23">
        <f t="shared" si="6"/>
        <v>27</v>
      </c>
      <c r="C143" s="92" t="s">
        <v>78</v>
      </c>
      <c r="D143" s="2" t="s">
        <v>77</v>
      </c>
      <c r="E143" s="26">
        <f>E142*7.48</f>
        <v>0</v>
      </c>
      <c r="F143" s="3" t="s">
        <v>79</v>
      </c>
      <c r="G143" s="61"/>
    </row>
    <row r="144" spans="2:7" ht="15" customHeight="1">
      <c r="B144" s="95" t="s">
        <v>86</v>
      </c>
    </row>
    <row r="146" spans="2:6">
      <c r="B146" s="78"/>
    </row>
    <row r="147" spans="2:6" ht="15.75">
      <c r="B147" s="31" t="s">
        <v>87</v>
      </c>
      <c r="C147" s="94"/>
      <c r="D147" s="32" t="s">
        <v>88</v>
      </c>
      <c r="E147" s="33">
        <f>E39+E65+E91+E117+E143</f>
        <v>0</v>
      </c>
      <c r="F147" s="34" t="s">
        <v>79</v>
      </c>
    </row>
    <row r="148" spans="2:6">
      <c r="B148" s="78"/>
    </row>
    <row r="149" spans="2:6">
      <c r="B149" s="41" t="s">
        <v>89</v>
      </c>
    </row>
    <row r="150" spans="2:6">
      <c r="B150" s="78"/>
    </row>
    <row r="151" spans="2:6">
      <c r="B151" s="78"/>
    </row>
    <row r="152" spans="2:6">
      <c r="B152" s="78"/>
    </row>
    <row r="153" spans="2:6">
      <c r="B153" s="78"/>
    </row>
    <row r="154" spans="2:6">
      <c r="B154" s="78"/>
    </row>
    <row r="155" spans="2:6">
      <c r="B155" s="78"/>
    </row>
    <row r="156" spans="2:6">
      <c r="B156" s="78"/>
    </row>
    <row r="157" spans="2:6">
      <c r="B157" s="78"/>
    </row>
    <row r="158" spans="2:6">
      <c r="B158" s="78"/>
    </row>
    <row r="159" spans="2:6">
      <c r="B159" s="78"/>
    </row>
    <row r="160" spans="2:6">
      <c r="B160" s="78"/>
    </row>
    <row r="161" spans="2:2">
      <c r="B161" s="78"/>
    </row>
    <row r="162" spans="2:2">
      <c r="B162" s="78"/>
    </row>
    <row r="163" spans="2:2">
      <c r="B163" s="78"/>
    </row>
    <row r="164" spans="2:2">
      <c r="B164" s="78"/>
    </row>
    <row r="165" spans="2:2">
      <c r="B165" s="78"/>
    </row>
    <row r="166" spans="2:2">
      <c r="B166" s="78"/>
    </row>
    <row r="167" spans="2:2">
      <c r="B167" s="78"/>
    </row>
    <row r="168" spans="2:2">
      <c r="B168" s="78"/>
    </row>
    <row r="169" spans="2:2">
      <c r="B169" s="78"/>
    </row>
    <row r="170" spans="2:2">
      <c r="B170" s="78"/>
    </row>
    <row r="171" spans="2:2">
      <c r="B171" s="78"/>
    </row>
    <row r="172" spans="2:2">
      <c r="B172" s="78"/>
    </row>
    <row r="173" spans="2:2">
      <c r="B173" s="78"/>
    </row>
    <row r="174" spans="2:2">
      <c r="B174" s="78"/>
    </row>
    <row r="175" spans="2:2">
      <c r="B175" s="78"/>
    </row>
    <row r="176" spans="2:2">
      <c r="B176" s="78"/>
    </row>
    <row r="177" spans="2:2">
      <c r="B177" s="78"/>
    </row>
    <row r="178" spans="2:2">
      <c r="B178" s="78"/>
    </row>
    <row r="179" spans="2:2">
      <c r="B179" s="78"/>
    </row>
    <row r="180" spans="2:2">
      <c r="B180" s="78"/>
    </row>
    <row r="181" spans="2:2">
      <c r="B181" s="78"/>
    </row>
    <row r="182" spans="2:2">
      <c r="B182" s="78"/>
    </row>
    <row r="183" spans="2:2">
      <c r="B183" s="78"/>
    </row>
    <row r="184" spans="2:2">
      <c r="B184" s="78"/>
    </row>
    <row r="185" spans="2:2">
      <c r="B185" s="78"/>
    </row>
    <row r="186" spans="2:2">
      <c r="B186" s="78"/>
    </row>
    <row r="187" spans="2:2">
      <c r="B187" s="78"/>
    </row>
    <row r="188" spans="2:2">
      <c r="B188" s="78"/>
    </row>
    <row r="189" spans="2:2">
      <c r="B189" s="78"/>
    </row>
    <row r="190" spans="2:2">
      <c r="B190" s="78"/>
    </row>
    <row r="191" spans="2:2">
      <c r="B191" s="78"/>
    </row>
    <row r="192" spans="2:2">
      <c r="B192" s="78"/>
    </row>
    <row r="193" spans="2:2">
      <c r="B193" s="78"/>
    </row>
    <row r="194" spans="2:2">
      <c r="B194" s="78"/>
    </row>
    <row r="195" spans="2:2">
      <c r="B195" s="78"/>
    </row>
    <row r="196" spans="2:2">
      <c r="B196" s="78"/>
    </row>
    <row r="197" spans="2:2">
      <c r="B197" s="78"/>
    </row>
    <row r="198" spans="2:2">
      <c r="B198" s="78"/>
    </row>
    <row r="199" spans="2:2">
      <c r="B199" s="78"/>
    </row>
    <row r="200" spans="2:2">
      <c r="B200" s="78"/>
    </row>
    <row r="201" spans="2:2">
      <c r="B201" s="78"/>
    </row>
    <row r="202" spans="2:2">
      <c r="B202" s="78"/>
    </row>
    <row r="203" spans="2:2">
      <c r="B203" s="78"/>
    </row>
    <row r="204" spans="2:2">
      <c r="B204" s="78"/>
    </row>
    <row r="205" spans="2:2">
      <c r="B205" s="78"/>
    </row>
    <row r="206" spans="2:2">
      <c r="B206" s="78"/>
    </row>
    <row r="207" spans="2:2">
      <c r="B207" s="78"/>
    </row>
    <row r="208" spans="2:2">
      <c r="B208" s="78"/>
    </row>
    <row r="209" spans="2:2">
      <c r="B209" s="78"/>
    </row>
    <row r="210" spans="2:2">
      <c r="B210" s="78"/>
    </row>
    <row r="211" spans="2:2">
      <c r="B211" s="78"/>
    </row>
    <row r="212" spans="2:2">
      <c r="B212" s="78"/>
    </row>
    <row r="213" spans="2:2">
      <c r="B213" s="78"/>
    </row>
    <row r="214" spans="2:2">
      <c r="B214" s="78"/>
    </row>
    <row r="215" spans="2:2">
      <c r="B215" s="78"/>
    </row>
    <row r="216" spans="2:2">
      <c r="B216" s="78"/>
    </row>
    <row r="217" spans="2:2">
      <c r="B217" s="78"/>
    </row>
    <row r="218" spans="2:2">
      <c r="B218" s="78"/>
    </row>
    <row r="219" spans="2:2">
      <c r="B219" s="78"/>
    </row>
    <row r="220" spans="2:2">
      <c r="B220" s="78"/>
    </row>
    <row r="221" spans="2:2">
      <c r="B221" s="78"/>
    </row>
    <row r="222" spans="2:2">
      <c r="B222" s="78"/>
    </row>
    <row r="223" spans="2:2">
      <c r="B223" s="78"/>
    </row>
    <row r="224" spans="2:2">
      <c r="B224" s="78"/>
    </row>
    <row r="225" spans="2:2">
      <c r="B225" s="78"/>
    </row>
    <row r="226" spans="2:2">
      <c r="B226" s="78"/>
    </row>
    <row r="227" spans="2:2">
      <c r="B227" s="78"/>
    </row>
  </sheetData>
  <mergeCells count="25">
    <mergeCell ref="B8:C8"/>
    <mergeCell ref="B83:F83"/>
    <mergeCell ref="B99:F99"/>
    <mergeCell ref="B100:B102"/>
    <mergeCell ref="C100:C102"/>
    <mergeCell ref="A12:C13"/>
    <mergeCell ref="E13:G14"/>
    <mergeCell ref="B109:F109"/>
    <mergeCell ref="B125:F125"/>
    <mergeCell ref="B126:B128"/>
    <mergeCell ref="C126:C128"/>
    <mergeCell ref="B135:F135"/>
    <mergeCell ref="I16:S16"/>
    <mergeCell ref="B16:F16"/>
    <mergeCell ref="C74:C76"/>
    <mergeCell ref="B21:F21"/>
    <mergeCell ref="B22:B24"/>
    <mergeCell ref="C22:C24"/>
    <mergeCell ref="B31:F31"/>
    <mergeCell ref="B47:F47"/>
    <mergeCell ref="B48:B50"/>
    <mergeCell ref="C48:C50"/>
    <mergeCell ref="B57:F57"/>
    <mergeCell ref="B73:F73"/>
    <mergeCell ref="B74:B76"/>
  </mergeCells>
  <pageMargins left="0.25" right="0.25" top="0.75" bottom="0.75" header="0.3" footer="0.3"/>
  <pageSetup scale="65" fitToHeight="0" orientation="portrait" r:id="rId1"/>
  <headerFooter alignWithMargins="0">
    <oddFooter>&amp;L&amp;8
MWRDGC:DRC Calculation Worksheet
&amp;Z&amp;F&amp;R&amp;8Page &amp;P</oddFooter>
  </headerFooter>
  <rowBreaks count="5" manualBreakCount="5">
    <brk id="40" max="16383" man="1"/>
    <brk id="66" max="16383" man="1"/>
    <brk id="92" max="16383" man="1"/>
    <brk id="118" max="16383" man="1"/>
    <brk id="144" max="16383" man="1"/>
  </rowBreaks>
  <colBreaks count="1" manualBreakCount="1">
    <brk id="2"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057BB-4C05-4B12-9D24-8459C209F9F9}">
  <dimension ref="B2:Z65"/>
  <sheetViews>
    <sheetView workbookViewId="0">
      <selection activeCell="D27" sqref="D27"/>
    </sheetView>
  </sheetViews>
  <sheetFormatPr defaultRowHeight="15"/>
  <cols>
    <col min="1" max="3" width="9.140625" style="49"/>
    <col min="4" max="4" width="13.85546875" style="49" customWidth="1"/>
    <col min="5" max="5" width="9.140625" style="49"/>
    <col min="6" max="6" width="9.85546875" style="49" customWidth="1"/>
    <col min="7" max="16384" width="9.140625" style="49"/>
  </cols>
  <sheetData>
    <row r="2" spans="2:26">
      <c r="B2" s="49" t="s">
        <v>90</v>
      </c>
    </row>
    <row r="3" spans="2:26">
      <c r="C3" s="49" t="s">
        <v>91</v>
      </c>
    </row>
    <row r="4" spans="2:26">
      <c r="C4" s="75" t="s">
        <v>92</v>
      </c>
    </row>
    <row r="5" spans="2:26">
      <c r="C5" s="75" t="s">
        <v>93</v>
      </c>
    </row>
    <row r="6" spans="2:26">
      <c r="C6" s="75" t="s">
        <v>94</v>
      </c>
    </row>
    <row r="7" spans="2:26">
      <c r="C7" s="49" t="s">
        <v>95</v>
      </c>
    </row>
    <row r="8" spans="2:26">
      <c r="C8" s="75" t="s">
        <v>96</v>
      </c>
    </row>
    <row r="9" spans="2:26">
      <c r="C9" s="75" t="s">
        <v>97</v>
      </c>
    </row>
    <row r="10" spans="2:26">
      <c r="C10" s="75" t="s">
        <v>98</v>
      </c>
    </row>
    <row r="11" spans="2:26">
      <c r="C11" s="75" t="s">
        <v>99</v>
      </c>
    </row>
    <row r="12" spans="2:26">
      <c r="C12" s="75" t="s">
        <v>100</v>
      </c>
    </row>
    <row r="13" spans="2:26">
      <c r="C13" s="75" t="s">
        <v>101</v>
      </c>
    </row>
    <row r="14" spans="2:26">
      <c r="C14" s="75" t="s">
        <v>102</v>
      </c>
    </row>
    <row r="15" spans="2:26">
      <c r="C15" s="54" t="s">
        <v>103</v>
      </c>
      <c r="J15" s="53"/>
      <c r="K15" s="53"/>
      <c r="L15" s="53"/>
      <c r="M15" s="53"/>
      <c r="N15" s="53"/>
      <c r="O15" s="53"/>
      <c r="P15" s="53"/>
      <c r="Q15" s="53"/>
      <c r="R15" s="53"/>
      <c r="S15" s="53"/>
      <c r="T15" s="53"/>
      <c r="U15" s="53"/>
      <c r="V15" s="53"/>
      <c r="W15" s="53"/>
      <c r="X15" s="53"/>
      <c r="Y15" s="53"/>
      <c r="Z15" s="53"/>
    </row>
    <row r="16" spans="2:26">
      <c r="C16" s="54" t="s">
        <v>104</v>
      </c>
      <c r="J16" s="53"/>
      <c r="K16" s="53"/>
      <c r="L16" s="53"/>
      <c r="M16" s="53"/>
      <c r="N16" s="53"/>
      <c r="O16" s="53"/>
      <c r="P16" s="53"/>
      <c r="Q16" s="53"/>
      <c r="R16" s="53"/>
      <c r="S16" s="53"/>
      <c r="T16" s="53"/>
      <c r="U16" s="53"/>
      <c r="V16" s="53"/>
      <c r="W16" s="53"/>
      <c r="X16" s="53"/>
      <c r="Y16" s="53"/>
      <c r="Z16" s="53"/>
    </row>
    <row r="17" spans="3:26">
      <c r="C17" s="49" t="s">
        <v>105</v>
      </c>
      <c r="J17" s="53"/>
      <c r="K17" s="53"/>
      <c r="L17" s="53"/>
      <c r="M17" s="53"/>
      <c r="N17" s="53"/>
      <c r="O17" s="53"/>
      <c r="P17" s="53"/>
      <c r="Q17" s="53"/>
      <c r="R17" s="53"/>
      <c r="S17" s="53"/>
      <c r="T17" s="53"/>
      <c r="U17" s="53"/>
      <c r="V17" s="53"/>
      <c r="W17" s="53"/>
      <c r="X17" s="53"/>
      <c r="Y17" s="53"/>
      <c r="Z17" s="53"/>
    </row>
    <row r="18" spans="3:26">
      <c r="J18" s="53"/>
      <c r="K18" s="53"/>
      <c r="L18" s="53"/>
      <c r="M18" s="53"/>
      <c r="N18" s="53"/>
      <c r="O18" s="53"/>
      <c r="P18" s="53"/>
      <c r="Q18" s="53"/>
      <c r="R18" s="53"/>
      <c r="S18" s="53"/>
      <c r="T18" s="53"/>
      <c r="U18" s="53"/>
      <c r="V18" s="53"/>
      <c r="W18" s="53"/>
      <c r="X18" s="53"/>
      <c r="Y18" s="53"/>
      <c r="Z18" s="53"/>
    </row>
    <row r="19" spans="3:26">
      <c r="C19" s="49" t="s">
        <v>106</v>
      </c>
      <c r="J19" s="53"/>
      <c r="K19" s="53"/>
      <c r="L19" s="53"/>
      <c r="M19" s="53"/>
      <c r="N19" s="53"/>
      <c r="O19" s="53"/>
      <c r="P19" s="53"/>
      <c r="Q19" s="53"/>
      <c r="R19" s="53"/>
      <c r="S19" s="53"/>
      <c r="T19" s="53"/>
      <c r="U19" s="53"/>
      <c r="V19" s="53"/>
      <c r="W19" s="53"/>
      <c r="X19" s="53"/>
      <c r="Y19" s="53"/>
      <c r="Z19" s="53"/>
    </row>
    <row r="20" spans="3:26">
      <c r="D20" s="75" t="s">
        <v>107</v>
      </c>
      <c r="J20" s="53"/>
      <c r="K20" s="53"/>
      <c r="L20" s="53"/>
      <c r="M20" s="53"/>
      <c r="N20" s="53"/>
      <c r="O20" s="53"/>
      <c r="P20" s="53"/>
      <c r="Q20" s="53"/>
      <c r="R20" s="53"/>
      <c r="S20" s="53"/>
      <c r="T20" s="53"/>
      <c r="U20" s="53"/>
      <c r="V20" s="53"/>
      <c r="W20" s="53"/>
      <c r="X20" s="53"/>
      <c r="Y20" s="53"/>
      <c r="Z20" s="53"/>
    </row>
    <row r="21" spans="3:26">
      <c r="D21" s="75" t="s">
        <v>108</v>
      </c>
      <c r="J21" s="53"/>
      <c r="K21" s="53"/>
      <c r="L21" s="53"/>
      <c r="M21" s="53"/>
      <c r="N21" s="53"/>
      <c r="O21" s="53"/>
      <c r="P21" s="53"/>
      <c r="Q21" s="53"/>
      <c r="R21" s="53"/>
      <c r="S21" s="53"/>
      <c r="T21" s="53"/>
      <c r="U21" s="53"/>
      <c r="V21" s="53"/>
      <c r="W21" s="53"/>
      <c r="X21" s="53"/>
      <c r="Y21" s="53"/>
      <c r="Z21" s="53"/>
    </row>
    <row r="22" spans="3:26">
      <c r="D22" s="75" t="s">
        <v>109</v>
      </c>
      <c r="J22" s="53"/>
      <c r="K22" s="53"/>
      <c r="L22" s="53"/>
      <c r="M22" s="53"/>
      <c r="N22" s="53"/>
      <c r="O22" s="53"/>
      <c r="P22" s="53"/>
      <c r="Q22" s="53"/>
      <c r="R22" s="53"/>
      <c r="S22" s="53"/>
      <c r="T22" s="53"/>
      <c r="U22" s="53"/>
      <c r="V22" s="53"/>
      <c r="W22" s="53"/>
      <c r="X22" s="53"/>
      <c r="Y22" s="53"/>
      <c r="Z22" s="53"/>
    </row>
    <row r="23" spans="3:26">
      <c r="J23" s="53"/>
      <c r="K23" s="53"/>
      <c r="L23" s="53"/>
      <c r="M23" s="53"/>
      <c r="N23" s="53"/>
      <c r="O23" s="53"/>
      <c r="P23" s="53"/>
      <c r="Q23" s="53"/>
      <c r="R23" s="53"/>
      <c r="S23" s="53"/>
      <c r="T23" s="53"/>
      <c r="U23" s="53"/>
      <c r="V23" s="53"/>
      <c r="W23" s="53"/>
      <c r="X23" s="53"/>
      <c r="Y23" s="53"/>
      <c r="Z23" s="53"/>
    </row>
    <row r="24" spans="3:26">
      <c r="C24" s="49" t="s">
        <v>110</v>
      </c>
      <c r="J24" s="53"/>
      <c r="K24" s="53"/>
      <c r="L24" s="53"/>
      <c r="M24" s="53"/>
      <c r="N24" s="53"/>
      <c r="O24" s="53"/>
      <c r="P24" s="53"/>
      <c r="Q24" s="53"/>
      <c r="R24" s="53"/>
      <c r="S24" s="53"/>
      <c r="T24" s="53"/>
      <c r="U24" s="53"/>
      <c r="V24" s="53"/>
      <c r="W24" s="53"/>
      <c r="X24" s="53"/>
      <c r="Y24" s="53"/>
      <c r="Z24" s="53"/>
    </row>
    <row r="25" spans="3:26">
      <c r="D25" s="75" t="s">
        <v>111</v>
      </c>
      <c r="J25" s="53"/>
      <c r="K25" s="53"/>
      <c r="L25" s="53"/>
      <c r="M25" s="53"/>
      <c r="N25" s="53"/>
      <c r="O25" s="53"/>
      <c r="P25" s="53"/>
      <c r="Q25" s="53"/>
      <c r="R25" s="53"/>
      <c r="S25" s="53"/>
      <c r="T25" s="53"/>
      <c r="U25" s="53"/>
      <c r="V25" s="53"/>
      <c r="W25" s="53"/>
      <c r="X25" s="53"/>
      <c r="Y25" s="53"/>
      <c r="Z25" s="53"/>
    </row>
    <row r="26" spans="3:26">
      <c r="D26" s="75" t="s">
        <v>112</v>
      </c>
      <c r="J26" s="53"/>
      <c r="K26" s="53"/>
      <c r="L26" s="53"/>
      <c r="M26" s="53"/>
      <c r="N26" s="53"/>
      <c r="O26" s="53"/>
      <c r="P26" s="53"/>
      <c r="Q26" s="53"/>
      <c r="R26" s="53"/>
      <c r="S26" s="53"/>
      <c r="T26" s="53"/>
      <c r="U26" s="53"/>
      <c r="V26" s="53"/>
      <c r="W26" s="53"/>
      <c r="X26" s="53"/>
      <c r="Y26" s="53"/>
      <c r="Z26" s="53"/>
    </row>
    <row r="27" spans="3:26">
      <c r="C27" s="49" t="s">
        <v>113</v>
      </c>
      <c r="J27" s="53"/>
      <c r="K27" s="53"/>
      <c r="L27" s="53"/>
      <c r="M27" s="53"/>
      <c r="N27" s="53"/>
      <c r="O27" s="53"/>
      <c r="P27" s="53"/>
      <c r="Q27" s="53"/>
      <c r="R27" s="53"/>
      <c r="S27" s="53"/>
      <c r="T27" s="53"/>
      <c r="U27" s="53"/>
      <c r="V27" s="53"/>
      <c r="W27" s="53"/>
      <c r="X27" s="53"/>
      <c r="Y27" s="53"/>
      <c r="Z27" s="53"/>
    </row>
    <row r="28" spans="3:26">
      <c r="D28" s="49" t="s">
        <v>19</v>
      </c>
      <c r="E28" s="49">
        <v>0.41</v>
      </c>
      <c r="J28" s="53"/>
      <c r="K28" s="53"/>
      <c r="L28" s="53"/>
      <c r="M28" s="53"/>
      <c r="N28" s="53"/>
      <c r="O28" s="53"/>
      <c r="P28" s="53"/>
      <c r="Q28" s="53"/>
      <c r="R28" s="53"/>
      <c r="S28" s="53"/>
      <c r="T28" s="53"/>
      <c r="U28" s="53"/>
      <c r="V28" s="53"/>
      <c r="W28" s="53"/>
      <c r="X28" s="53"/>
      <c r="Y28" s="53"/>
      <c r="Z28" s="53"/>
    </row>
    <row r="29" spans="3:26" s="52" customFormat="1">
      <c r="D29" s="52" t="s">
        <v>21</v>
      </c>
      <c r="E29" s="52">
        <v>0.38</v>
      </c>
      <c r="J29" s="53"/>
      <c r="K29" s="53"/>
      <c r="L29" s="53"/>
      <c r="M29" s="53"/>
      <c r="N29" s="53"/>
      <c r="O29" s="53"/>
      <c r="P29" s="53"/>
      <c r="Q29" s="53"/>
      <c r="R29" s="53"/>
      <c r="S29" s="53"/>
      <c r="T29" s="53"/>
      <c r="U29" s="53"/>
      <c r="V29" s="53"/>
      <c r="W29" s="53"/>
      <c r="X29" s="53"/>
      <c r="Y29" s="53"/>
      <c r="Z29" s="53"/>
    </row>
    <row r="30" spans="3:26" s="52" customFormat="1">
      <c r="D30" s="52" t="s">
        <v>23</v>
      </c>
      <c r="E30" s="52">
        <v>0.28000000000000003</v>
      </c>
      <c r="J30" s="53"/>
      <c r="K30" s="53"/>
      <c r="L30" s="53"/>
      <c r="M30" s="53"/>
      <c r="N30" s="53"/>
      <c r="O30" s="53"/>
      <c r="P30" s="53"/>
      <c r="Q30" s="53"/>
      <c r="R30" s="53"/>
      <c r="S30" s="53"/>
      <c r="T30" s="53"/>
      <c r="U30" s="53"/>
      <c r="V30" s="53"/>
      <c r="W30" s="53"/>
      <c r="X30" s="53"/>
      <c r="Y30" s="53"/>
      <c r="Z30" s="53"/>
    </row>
    <row r="31" spans="3:26">
      <c r="D31" s="49" t="s">
        <v>25</v>
      </c>
      <c r="E31" s="49">
        <v>0.28000000000000003</v>
      </c>
      <c r="J31" s="53"/>
      <c r="K31" s="53"/>
      <c r="L31" s="53"/>
      <c r="M31" s="53"/>
      <c r="N31" s="53"/>
      <c r="O31" s="53"/>
      <c r="P31" s="53"/>
      <c r="Q31" s="53"/>
      <c r="R31" s="53"/>
      <c r="S31" s="53"/>
      <c r="T31" s="53"/>
      <c r="U31" s="53"/>
      <c r="V31" s="53"/>
      <c r="W31" s="53"/>
      <c r="X31" s="53"/>
      <c r="Y31" s="53"/>
      <c r="Z31" s="53"/>
    </row>
    <row r="32" spans="3:26">
      <c r="D32" s="49" t="s">
        <v>27</v>
      </c>
      <c r="E32" s="49">
        <v>0.25</v>
      </c>
      <c r="J32" s="53"/>
      <c r="K32" s="53"/>
      <c r="L32" s="53"/>
      <c r="M32" s="53"/>
      <c r="N32" s="53"/>
      <c r="O32" s="53"/>
      <c r="P32" s="53"/>
      <c r="Q32" s="53"/>
      <c r="R32" s="53"/>
      <c r="S32" s="53"/>
      <c r="T32" s="53"/>
      <c r="U32" s="53"/>
      <c r="V32" s="53"/>
      <c r="W32" s="53"/>
      <c r="X32" s="53"/>
      <c r="Y32" s="53"/>
      <c r="Z32" s="53"/>
    </row>
    <row r="33" spans="3:26">
      <c r="D33" s="49" t="s">
        <v>114</v>
      </c>
      <c r="E33" s="49">
        <v>0.38700000000000001</v>
      </c>
      <c r="F33" s="49" t="s">
        <v>115</v>
      </c>
      <c r="J33" s="53"/>
      <c r="K33" s="53"/>
      <c r="L33" s="53"/>
      <c r="M33" s="53"/>
      <c r="N33" s="53"/>
      <c r="O33" s="53"/>
      <c r="P33" s="53"/>
      <c r="Q33" s="53"/>
      <c r="R33" s="53"/>
      <c r="S33" s="53"/>
      <c r="T33" s="53"/>
      <c r="U33" s="53"/>
      <c r="V33" s="53"/>
      <c r="W33" s="53"/>
      <c r="X33" s="53"/>
      <c r="Y33" s="53"/>
      <c r="Z33" s="53"/>
    </row>
    <row r="34" spans="3:26">
      <c r="D34" s="75" t="s">
        <v>116</v>
      </c>
      <c r="J34" s="53"/>
      <c r="K34" s="53"/>
      <c r="L34" s="53"/>
      <c r="M34" s="53"/>
      <c r="N34" s="53"/>
      <c r="O34" s="53"/>
      <c r="P34" s="53"/>
      <c r="Q34" s="53"/>
      <c r="R34" s="53"/>
      <c r="S34" s="53"/>
      <c r="T34" s="53"/>
      <c r="U34" s="53"/>
      <c r="V34" s="53"/>
      <c r="W34" s="53"/>
      <c r="X34" s="53"/>
      <c r="Y34" s="53"/>
      <c r="Z34" s="53"/>
    </row>
    <row r="35" spans="3:26" s="69" customFormat="1">
      <c r="D35" s="69" t="s">
        <v>117</v>
      </c>
      <c r="E35" s="70" t="s">
        <v>118</v>
      </c>
      <c r="J35" s="71"/>
      <c r="K35" s="71"/>
      <c r="L35" s="71"/>
      <c r="M35" s="71"/>
      <c r="N35" s="71"/>
      <c r="O35" s="71"/>
      <c r="P35" s="71"/>
      <c r="Q35" s="71"/>
      <c r="R35" s="71"/>
      <c r="S35" s="71"/>
      <c r="T35" s="71"/>
      <c r="U35" s="71"/>
      <c r="V35" s="71"/>
      <c r="W35" s="71"/>
      <c r="X35" s="71"/>
      <c r="Y35" s="71"/>
      <c r="Z35" s="71"/>
    </row>
    <row r="36" spans="3:26">
      <c r="C36" s="75" t="s">
        <v>119</v>
      </c>
      <c r="J36" s="53"/>
      <c r="K36" s="53"/>
      <c r="L36" s="53"/>
      <c r="M36" s="53"/>
      <c r="N36" s="53"/>
      <c r="O36" s="53"/>
      <c r="P36" s="53"/>
      <c r="Q36" s="53"/>
      <c r="R36" s="53"/>
      <c r="S36" s="53"/>
      <c r="T36" s="53"/>
      <c r="U36" s="53"/>
      <c r="V36" s="53"/>
      <c r="W36" s="53"/>
      <c r="X36" s="53"/>
      <c r="Y36" s="53"/>
      <c r="Z36" s="53"/>
    </row>
    <row r="37" spans="3:26">
      <c r="D37" s="49" t="s">
        <v>120</v>
      </c>
    </row>
    <row r="38" spans="3:26">
      <c r="E38" s="49" t="s">
        <v>121</v>
      </c>
      <c r="F38" s="49" t="s">
        <v>122</v>
      </c>
    </row>
    <row r="39" spans="3:26">
      <c r="E39" s="49" t="s">
        <v>123</v>
      </c>
      <c r="F39" s="49" t="s">
        <v>21</v>
      </c>
    </row>
    <row r="40" spans="3:26">
      <c r="D40" s="49" t="s">
        <v>124</v>
      </c>
    </row>
    <row r="41" spans="3:26">
      <c r="E41" s="49" t="s">
        <v>123</v>
      </c>
      <c r="F41" s="49" t="s">
        <v>27</v>
      </c>
    </row>
    <row r="42" spans="3:26">
      <c r="E42" s="49" t="s">
        <v>125</v>
      </c>
      <c r="F42" s="49" t="s">
        <v>126</v>
      </c>
    </row>
    <row r="44" spans="3:26">
      <c r="C44" s="49" t="s">
        <v>127</v>
      </c>
    </row>
    <row r="45" spans="3:26" s="51" customFormat="1">
      <c r="D45" s="51" t="s">
        <v>128</v>
      </c>
    </row>
    <row r="46" spans="3:26">
      <c r="D46" s="50" t="s">
        <v>129</v>
      </c>
      <c r="E46" s="72" t="s">
        <v>130</v>
      </c>
      <c r="F46" s="72" t="s">
        <v>131</v>
      </c>
      <c r="G46" s="72" t="s">
        <v>132</v>
      </c>
    </row>
    <row r="47" spans="3:26">
      <c r="D47" s="50" t="s">
        <v>122</v>
      </c>
      <c r="E47" s="67">
        <v>0.28000000000000003</v>
      </c>
      <c r="F47" s="67">
        <f>2/12</f>
        <v>0.16666666666666666</v>
      </c>
      <c r="G47" s="67">
        <f>E47*F47</f>
        <v>4.6666666666666669E-2</v>
      </c>
    </row>
    <row r="48" spans="3:26">
      <c r="D48" s="50" t="s">
        <v>21</v>
      </c>
      <c r="E48" s="67">
        <v>0.38</v>
      </c>
      <c r="F48" s="67">
        <f>4/12</f>
        <v>0.33333333333333331</v>
      </c>
      <c r="G48" s="67">
        <f>E48*F48</f>
        <v>0.12666666666666665</v>
      </c>
    </row>
    <row r="49" spans="4:7">
      <c r="E49" s="72" t="s">
        <v>133</v>
      </c>
      <c r="F49" s="67">
        <f>SUM(F47:F48)</f>
        <v>0.5</v>
      </c>
      <c r="G49" s="67">
        <f>SUM(G47:G48)</f>
        <v>0.17333333333333331</v>
      </c>
    </row>
    <row r="50" spans="4:7">
      <c r="E50" s="67"/>
      <c r="F50" s="72" t="s">
        <v>134</v>
      </c>
      <c r="G50" s="67">
        <f>G49/F49</f>
        <v>0.34666666666666662</v>
      </c>
    </row>
    <row r="51" spans="4:7">
      <c r="E51" s="67"/>
      <c r="F51" s="67"/>
      <c r="G51" s="67"/>
    </row>
    <row r="52" spans="4:7" s="51" customFormat="1">
      <c r="D52" s="51" t="s">
        <v>135</v>
      </c>
      <c r="E52" s="73"/>
      <c r="F52" s="73"/>
      <c r="G52" s="73"/>
    </row>
    <row r="53" spans="4:7">
      <c r="D53" s="50" t="s">
        <v>129</v>
      </c>
      <c r="E53" s="72" t="s">
        <v>130</v>
      </c>
      <c r="F53" s="72" t="s">
        <v>131</v>
      </c>
      <c r="G53" s="72" t="s">
        <v>132</v>
      </c>
    </row>
    <row r="54" spans="4:7">
      <c r="D54" s="50" t="s">
        <v>122</v>
      </c>
      <c r="E54" s="67">
        <v>0.28000000000000003</v>
      </c>
      <c r="F54" s="67">
        <f>2/12</f>
        <v>0.16666666666666666</v>
      </c>
      <c r="G54" s="67">
        <f>E54*F54</f>
        <v>4.6666666666666669E-2</v>
      </c>
    </row>
    <row r="55" spans="4:7">
      <c r="D55" s="50" t="s">
        <v>21</v>
      </c>
      <c r="E55" s="67">
        <v>0.38</v>
      </c>
      <c r="F55" s="67">
        <f>4/12</f>
        <v>0.33333333333333331</v>
      </c>
      <c r="G55" s="67">
        <f>E55*F55</f>
        <v>0.12666666666666665</v>
      </c>
    </row>
    <row r="56" spans="4:7">
      <c r="D56" s="50" t="s">
        <v>19</v>
      </c>
      <c r="E56" s="67">
        <v>0.41</v>
      </c>
      <c r="F56" s="67">
        <f>6/12</f>
        <v>0.5</v>
      </c>
      <c r="G56" s="67">
        <f>E56*F56</f>
        <v>0.20499999999999999</v>
      </c>
    </row>
    <row r="57" spans="4:7">
      <c r="E57" s="72" t="s">
        <v>133</v>
      </c>
      <c r="F57" s="67">
        <f>SUM(F54:F56)</f>
        <v>1</v>
      </c>
      <c r="G57" s="67">
        <f>SUM(G54:G56)</f>
        <v>0.3783333333333333</v>
      </c>
    </row>
    <row r="58" spans="4:7">
      <c r="E58" s="67"/>
      <c r="F58" s="72" t="s">
        <v>134</v>
      </c>
      <c r="G58" s="67">
        <f>G57/F57</f>
        <v>0.3783333333333333</v>
      </c>
    </row>
    <row r="59" spans="4:7">
      <c r="E59" s="67"/>
      <c r="F59" s="67"/>
      <c r="G59" s="67"/>
    </row>
    <row r="60" spans="4:7" s="51" customFormat="1">
      <c r="D60" s="51" t="s">
        <v>136</v>
      </c>
      <c r="E60" s="73"/>
      <c r="F60" s="73"/>
      <c r="G60" s="73"/>
    </row>
    <row r="61" spans="4:7">
      <c r="D61" s="50" t="s">
        <v>129</v>
      </c>
      <c r="E61" s="72" t="s">
        <v>130</v>
      </c>
      <c r="F61" s="72" t="s">
        <v>131</v>
      </c>
      <c r="G61" s="72" t="s">
        <v>132</v>
      </c>
    </row>
    <row r="62" spans="4:7">
      <c r="D62" s="50" t="s">
        <v>21</v>
      </c>
      <c r="E62" s="67">
        <v>0.38</v>
      </c>
      <c r="F62" s="67">
        <f>10/12</f>
        <v>0.83333333333333337</v>
      </c>
      <c r="G62" s="67">
        <f>E62*F62</f>
        <v>0.31666666666666671</v>
      </c>
    </row>
    <row r="63" spans="4:7">
      <c r="D63" s="50" t="s">
        <v>137</v>
      </c>
      <c r="E63" s="67">
        <v>0.25</v>
      </c>
      <c r="F63" s="67">
        <f>4/12</f>
        <v>0.33333333333333331</v>
      </c>
      <c r="G63" s="67">
        <f>E63*F63</f>
        <v>8.3333333333333329E-2</v>
      </c>
    </row>
    <row r="64" spans="4:7">
      <c r="E64" s="72" t="s">
        <v>133</v>
      </c>
      <c r="F64" s="67">
        <f>SUM(F62:F63)</f>
        <v>1.1666666666666667</v>
      </c>
      <c r="G64" s="67">
        <f>SUM(G62:G63)</f>
        <v>0.4</v>
      </c>
    </row>
    <row r="65" spans="5:7">
      <c r="E65" s="67"/>
      <c r="F65" s="72" t="s">
        <v>134</v>
      </c>
      <c r="G65" s="67">
        <f>G64/F64</f>
        <v>0.34285714285714286</v>
      </c>
    </row>
  </sheetData>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2" sqref="A2"/>
    </sheetView>
  </sheetViews>
  <sheetFormatPr defaultRowHeight="12.75"/>
  <sheetData>
    <row r="1" spans="1:1">
      <c r="A1" s="42" t="s">
        <v>138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11F9AE39F30E64D88DD370991155A0F" ma:contentTypeVersion="19" ma:contentTypeDescription="Create a new document." ma:contentTypeScope="" ma:versionID="35224d450bfde81f2612cc524b74f8bc">
  <xsd:schema xmlns:xsd="http://www.w3.org/2001/XMLSchema" xmlns:xs="http://www.w3.org/2001/XMLSchema" xmlns:p="http://schemas.microsoft.com/office/2006/metadata/properties" xmlns:ns2="bc0e871a-eec0-419d-8b9b-9df52ac2a702" xmlns:ns3="ae5dff87-4e6a-41c4-93f2-d5508871ee9a" targetNamespace="http://schemas.microsoft.com/office/2006/metadata/properties" ma:root="true" ma:fieldsID="7e499dc6804075245b7baec62f2e07aa" ns2:_="" ns3:_="">
    <xsd:import namespace="bc0e871a-eec0-419d-8b9b-9df52ac2a702"/>
    <xsd:import namespace="ae5dff87-4e6a-41c4-93f2-d5508871ee9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PrintedforMailingby" minOccurs="0"/>
                <xsd:element ref="ns3:MediaLengthInSeconds" minOccurs="0"/>
                <xsd:element ref="ns3:imagetest"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0e871a-eec0-419d-8b9b-9df52ac2a7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ad6fae1-fd33-4a54-875c-fd939e1ab8c4}" ma:internalName="TaxCatchAll" ma:showField="CatchAllData" ma:web="bc0e871a-eec0-419d-8b9b-9df52ac2a7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e5dff87-4e6a-41c4-93f2-d5508871ee9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PrintedforMailingby" ma:index="18" nillable="true" ma:displayName="Printed for Mailing by" ma:description="Date Printed for Mailing" ma:format="Dropdown" ma:internalName="PrintedforMailingby">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imagetest" ma:index="20" nillable="true" ma:displayName="image test" ma:format="Thumbnail" ma:internalName="imagetest">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742c165-a72d-4470-b887-7d794a15cd52"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intedforMailingby xmlns="ae5dff87-4e6a-41c4-93f2-d5508871ee9a" xsi:nil="true"/>
    <imagetest xmlns="ae5dff87-4e6a-41c4-93f2-d5508871ee9a" xsi:nil="true"/>
    <lcf76f155ced4ddcb4097134ff3c332f xmlns="ae5dff87-4e6a-41c4-93f2-d5508871ee9a">
      <Terms xmlns="http://schemas.microsoft.com/office/infopath/2007/PartnerControls"/>
    </lcf76f155ced4ddcb4097134ff3c332f>
    <TaxCatchAll xmlns="bc0e871a-eec0-419d-8b9b-9df52ac2a702" xsi:nil="true"/>
  </documentManagement>
</p:properties>
</file>

<file path=customXml/itemProps1.xml><?xml version="1.0" encoding="utf-8"?>
<ds:datastoreItem xmlns:ds="http://schemas.openxmlformats.org/officeDocument/2006/customXml" ds:itemID="{42200912-AD45-4A6E-AA44-B95B85CD2214}"/>
</file>

<file path=customXml/itemProps2.xml><?xml version="1.0" encoding="utf-8"?>
<ds:datastoreItem xmlns:ds="http://schemas.openxmlformats.org/officeDocument/2006/customXml" ds:itemID="{623B3BFB-42B9-4BD2-8687-281AB088EDF0}"/>
</file>

<file path=customXml/itemProps3.xml><?xml version="1.0" encoding="utf-8"?>
<ds:datastoreItem xmlns:ds="http://schemas.openxmlformats.org/officeDocument/2006/customXml" ds:itemID="{6E559508-C8E2-46BF-BCB8-20B94549C801}"/>
</file>

<file path=docProps/app.xml><?xml version="1.0" encoding="utf-8"?>
<Properties xmlns="http://schemas.openxmlformats.org/officeDocument/2006/extended-properties" xmlns:vt="http://schemas.openxmlformats.org/officeDocument/2006/docPropsVTypes">
  <Application>Microsoft Excel Online</Application>
  <Manager/>
  <Company>Hey and Associates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Watson;Jeff W</dc:creator>
  <cp:keywords/>
  <dc:description/>
  <cp:lastModifiedBy>Gelder, Moriah</cp:lastModifiedBy>
  <cp:revision/>
  <dcterms:created xsi:type="dcterms:W3CDTF">2003-11-04T13:36:28Z</dcterms:created>
  <dcterms:modified xsi:type="dcterms:W3CDTF">2023-07-12T19:30:49Z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0x010100E11F9AE39F30E64D88DD370991155A0F</vt:lpwstr>
  </property>
  <property fmtid="{D5CDD505-2E9C-101B-9397-08002B2CF9AE}" pid="3" name="MediaServiceImageTags">
    <vt:lpwstr/>
  </property>
</Properties>
</file>